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45" windowWidth="22095" windowHeight="6660" activeTab="2"/>
  </bookViews>
  <sheets>
    <sheet name="Berechnung" sheetId="1" r:id="rId1"/>
    <sheet name="§22 EnergieV" sheetId="2" r:id="rId2"/>
    <sheet name="Wegleitung" sheetId="3" r:id="rId3"/>
    <sheet name="Energiepreise" sheetId="4" r:id="rId4"/>
  </sheets>
  <definedNames>
    <definedName name="_Toc327969523" localSheetId="1">'§22 EnergieV'!$A$1</definedName>
    <definedName name="_xlnm.Print_Area" localSheetId="1">'§22 EnergieV'!$A$1:$G$93</definedName>
    <definedName name="_xlnm.Print_Area" localSheetId="0">'Berechnung'!$A$1:$G$59</definedName>
    <definedName name="_xlnm.Print_Area" localSheetId="2">'Wegleitung'!$A$1:$D$81</definedName>
    <definedName name="OLE_LINK1" localSheetId="1">'§22 EnergieV'!$A$1</definedName>
  </definedNames>
  <calcPr fullCalcOnLoad="1"/>
</workbook>
</file>

<file path=xl/sharedStrings.xml><?xml version="1.0" encoding="utf-8"?>
<sst xmlns="http://schemas.openxmlformats.org/spreadsheetml/2006/main" count="328" uniqueCount="208">
  <si>
    <t>Gebäudedaten</t>
  </si>
  <si>
    <t>Gebäudekategorie</t>
  </si>
  <si>
    <t>Energiebezugsfläche EBF</t>
  </si>
  <si>
    <t>Heizleistungsbedarf  SIA 384.201</t>
  </si>
  <si>
    <t>Warmwasserbedarf nach SIA 380/1</t>
  </si>
  <si>
    <t>Nutzenergiebedarf</t>
  </si>
  <si>
    <t>Nutzenergiebedarf gemäss Nachweis</t>
  </si>
  <si>
    <t>kW</t>
  </si>
  <si>
    <t>kWh/a</t>
  </si>
  <si>
    <t>Vergleich Heizungssysteme</t>
  </si>
  <si>
    <t>Oelheizung</t>
  </si>
  <si>
    <t>Gasheizung</t>
  </si>
  <si>
    <r>
      <t>m</t>
    </r>
    <r>
      <rPr>
        <vertAlign val="superscript"/>
        <sz val="9"/>
        <rFont val="Arial"/>
        <family val="0"/>
      </rPr>
      <t>2</t>
    </r>
  </si>
  <si>
    <r>
      <t>MJ/m</t>
    </r>
    <r>
      <rPr>
        <vertAlign val="superscript"/>
        <sz val="9"/>
        <rFont val="Arial"/>
        <family val="0"/>
      </rPr>
      <t>2</t>
    </r>
    <r>
      <rPr>
        <sz val="9"/>
        <rFont val="Arial"/>
        <family val="0"/>
      </rPr>
      <t>a</t>
    </r>
  </si>
  <si>
    <t>Energiebedarf</t>
  </si>
  <si>
    <t>Energiepreis</t>
  </si>
  <si>
    <t>Jahreskosten für Energie</t>
  </si>
  <si>
    <t>Transport und Montage</t>
  </si>
  <si>
    <t>Total Installationskosten</t>
  </si>
  <si>
    <t>Raumbedarf gemäss Nachweis</t>
  </si>
  <si>
    <t>spezifische Raumkosten</t>
  </si>
  <si>
    <t>Total Raumkosten</t>
  </si>
  <si>
    <t>Total Investitionskosten</t>
  </si>
  <si>
    <t>Wartung und Unterhalt</t>
  </si>
  <si>
    <t>Standardwert</t>
  </si>
  <si>
    <t>Kosten gemäss Nachweis</t>
  </si>
  <si>
    <t>Energiekosten</t>
  </si>
  <si>
    <t>Lebensdauer</t>
  </si>
  <si>
    <t>Kalkulationszinssatz</t>
  </si>
  <si>
    <t>Annuitätsfaktor</t>
  </si>
  <si>
    <t>Kapitalkosten</t>
  </si>
  <si>
    <t>Total Jahreskosten</t>
  </si>
  <si>
    <t>Ergebnis</t>
  </si>
  <si>
    <t>Fossile Anlage zulässig</t>
  </si>
  <si>
    <t>Vergleich</t>
  </si>
  <si>
    <t>Investitionskosten Heizung und Warmwasser</t>
  </si>
  <si>
    <t>Bestätigung</t>
  </si>
  <si>
    <t>Bauherrschaft</t>
  </si>
  <si>
    <t>Verfasser Nachweis</t>
  </si>
  <si>
    <t>Name:</t>
  </si>
  <si>
    <t>Ort, Datum, Unterschrift:</t>
  </si>
  <si>
    <r>
      <t>m</t>
    </r>
    <r>
      <rPr>
        <vertAlign val="superscript"/>
        <sz val="9"/>
        <rFont val="Arial"/>
        <family val="0"/>
      </rPr>
      <t>3</t>
    </r>
  </si>
  <si>
    <r>
      <t>CHF/m</t>
    </r>
    <r>
      <rPr>
        <vertAlign val="superscript"/>
        <sz val="9"/>
        <rFont val="Arial"/>
        <family val="0"/>
      </rPr>
      <t>3</t>
    </r>
  </si>
  <si>
    <t>Jahre</t>
  </si>
  <si>
    <t>%</t>
  </si>
  <si>
    <t>-</t>
  </si>
  <si>
    <t>Rp/kWh</t>
  </si>
  <si>
    <t>Alternative Systeme</t>
  </si>
  <si>
    <t>Fossile Heizung</t>
  </si>
  <si>
    <t>Heizungssystem</t>
  </si>
  <si>
    <t>Warmwasserbedarf nach SIA380/1</t>
  </si>
  <si>
    <r>
      <t>MJ/m</t>
    </r>
    <r>
      <rPr>
        <vertAlign val="superscript"/>
        <sz val="9"/>
        <rFont val="Arial"/>
        <family val="0"/>
      </rPr>
      <t>2</t>
    </r>
  </si>
  <si>
    <t>Stückholz</t>
  </si>
  <si>
    <t>Holz-Pellets</t>
  </si>
  <si>
    <t>Holz-Schnitzel</t>
  </si>
  <si>
    <t>WP-Luft</t>
  </si>
  <si>
    <t>WP-Sonde</t>
  </si>
  <si>
    <t>WP-Wasser</t>
  </si>
  <si>
    <t>Fernwärme</t>
  </si>
  <si>
    <t>Energiepreise</t>
  </si>
  <si>
    <t>Strom</t>
  </si>
  <si>
    <t>Oel</t>
  </si>
  <si>
    <t>Gas</t>
  </si>
  <si>
    <t>Wartung und Unterhalt (In % der Investitionskosten)</t>
  </si>
  <si>
    <t>SIA380/1</t>
  </si>
  <si>
    <t>Nutzungsgrad / JAZ</t>
  </si>
  <si>
    <t>Minergie</t>
  </si>
  <si>
    <t>energieschweiz</t>
  </si>
  <si>
    <t>0.65 - 0.75</t>
  </si>
  <si>
    <t>2.7 / 3.2</t>
  </si>
  <si>
    <t>0.85 - 0.95</t>
  </si>
  <si>
    <t>Berechnung</t>
  </si>
  <si>
    <t>Formular gültig bis:</t>
  </si>
  <si>
    <t>Spezifische Raumkosten</t>
  </si>
  <si>
    <t>Erläuterungen zur Berechnung</t>
  </si>
  <si>
    <t>http://www.strompreis.elcom.admin.ch/Map/ShowSwissMap.aspx</t>
  </si>
  <si>
    <t xml:space="preserve">Gas, Öl: </t>
  </si>
  <si>
    <t>http://www.bfs.admin.ch/bfs/portal/de/index/themen/05/02/blank/data.html</t>
  </si>
  <si>
    <t xml:space="preserve">Holz: </t>
  </si>
  <si>
    <t>http://www.bfs.admin.ch/bfs/portal/de/index/themen/05/04/blank/data/03.html</t>
  </si>
  <si>
    <t>Kostensteigerung Energiepreise</t>
  </si>
  <si>
    <t>Kostensteigerung Wartung und Unterhalt</t>
  </si>
  <si>
    <t>Berechnungsgrundlagen</t>
  </si>
  <si>
    <t>Jahreskosten über die Betrachtungsdauer</t>
  </si>
  <si>
    <t>Wärmequelle, Brennstofflager, Gaszuleitung</t>
  </si>
  <si>
    <t>Faktor Energiepreissteigerung</t>
  </si>
  <si>
    <t>Heizgradtage Buchs / Aarau</t>
  </si>
  <si>
    <t>HGT 20/12</t>
  </si>
  <si>
    <t>Ti</t>
  </si>
  <si>
    <t>Ta</t>
  </si>
  <si>
    <t>°C</t>
  </si>
  <si>
    <t>Betriebszeit</t>
  </si>
  <si>
    <t>h/d</t>
  </si>
  <si>
    <t>Faktor Kostensteigerung W+U</t>
  </si>
  <si>
    <t>Raumbedarf Heizzentrale</t>
  </si>
  <si>
    <t>Raumbedarf Brennstofflager</t>
  </si>
  <si>
    <t>Jährliche Kostensteigerung W+U</t>
  </si>
  <si>
    <t>0 - 25 kW</t>
  </si>
  <si>
    <t>25 - 50 kW</t>
  </si>
  <si>
    <t>50 - 120 kW</t>
  </si>
  <si>
    <t>120 - 500 kW</t>
  </si>
  <si>
    <t>&gt; 500 kW</t>
  </si>
  <si>
    <t>Raumbedarf SIA 384/1</t>
  </si>
  <si>
    <t>Jährliche Kostensteigerung Energie</t>
  </si>
  <si>
    <t>Schnitt 4 Jahre</t>
  </si>
  <si>
    <t>Raumkosten</t>
  </si>
  <si>
    <t>Raumbedarf Standardwert</t>
  </si>
  <si>
    <t>Annuität</t>
  </si>
  <si>
    <t>Energiebezugsfläche</t>
  </si>
  <si>
    <t>Heizleistungsbedarf</t>
  </si>
  <si>
    <t>Warmwasserbedarf</t>
  </si>
  <si>
    <t>gemäss Nachweis</t>
  </si>
  <si>
    <t>Qh * HGT * h / ti - ta</t>
  </si>
  <si>
    <t>Nutzenergiebedarf / Nutzungsgrad</t>
  </si>
  <si>
    <t>Mittelwert der letzten vier Kalenderjahre</t>
  </si>
  <si>
    <t>Energiebedarf * Energiepreis</t>
  </si>
  <si>
    <t>Berechnung WP-Luft zwingend, andere alternative Heizsysteme (Stückholz, Holzpellet, Holzschnitzel, WP-Sonde, WP-Wasser, Fernwärme) fakultativ.</t>
  </si>
  <si>
    <t>Kosten für Transport und Montage der Wärmeerzeugungsanlagen.</t>
  </si>
  <si>
    <t>Raumbedarf für Heizzentralen und Brennstofflager nach SIA 384/1.</t>
  </si>
  <si>
    <t>Raumbedarf kann direkt eingegeben werden, Beleg durch Nachweis.</t>
  </si>
  <si>
    <t>Total Raumkosten gemäss Berechnung oder gemäss Nachweis.</t>
  </si>
  <si>
    <t>Vorgabe durch Kanton.</t>
  </si>
  <si>
    <t>Total Installationskosten und Raumkosten.</t>
  </si>
  <si>
    <t>Kosten für Wartung und Unterhalt. Wert in Abhängigkeit der Installationskosten.</t>
  </si>
  <si>
    <t>Kosten für Wartung und Unterhalt können direkt eingegeben werden. Durch Nachweis belegen. Berücksichtigt werden müssen Wartung für Wärmeerzeugungsanlagen und Abgasanlagen (Kaminfeger).</t>
  </si>
  <si>
    <t>Gemäss SIA 480</t>
  </si>
  <si>
    <t>Gemäss Berechnung</t>
  </si>
  <si>
    <t>Kostensteigerung Energiepreise über die Betrachtungsdauer.</t>
  </si>
  <si>
    <t>Kostensteigerung für Wartung und Unterhalt über die Betrachtungsdauer.</t>
  </si>
  <si>
    <t>Energiekosten * Faktor Kostensteigerung</t>
  </si>
  <si>
    <t>Kosten für Wartung und Unterhalt * Faktor Kostensteigerung</t>
  </si>
  <si>
    <t>Kapitalkosten der Investitionen über Betrachtungsdauer.</t>
  </si>
  <si>
    <t>Total der jährlichen Kosten über die Betrachtungsdauer.</t>
  </si>
  <si>
    <t>Kosten fossile Anlage &lt;110% Anlage zulässig. Kosten fossile Anlage &gt;110% Anlage nicht zulässig.</t>
  </si>
  <si>
    <t>Gemäss SIA 380/1</t>
  </si>
  <si>
    <t>Gemäss Eingabe Energienachweis und Berechnung SIA 380/1.</t>
  </si>
  <si>
    <t>Nach SIA 384.201</t>
  </si>
  <si>
    <t>Vorgehensanleitung</t>
  </si>
  <si>
    <r>
      <t xml:space="preserve">Diese Datei dient als Tool zum Nachweis </t>
    </r>
    <r>
      <rPr>
        <i/>
        <sz val="9"/>
        <rFont val="Arial"/>
        <family val="2"/>
      </rPr>
      <t xml:space="preserve">§22 Kostennachweis für fossile Heizungsanlagen. </t>
    </r>
    <r>
      <rPr>
        <sz val="9"/>
        <rFont val="Arial"/>
        <family val="2"/>
      </rPr>
      <t>Sie basiert auf Excel.</t>
    </r>
  </si>
  <si>
    <t>Diese Excel-Datei besteht aus folgenden Registerkarten:</t>
  </si>
  <si>
    <t>(siehe Bildschirmleiste unten)</t>
  </si>
  <si>
    <t>§22 EnergieV</t>
  </si>
  <si>
    <t>Wegleitung</t>
  </si>
  <si>
    <t>Das richtige Vorgehen beim Ausfüllen</t>
  </si>
  <si>
    <r>
      <t xml:space="preserve">10 </t>
    </r>
    <r>
      <rPr>
        <sz val="9"/>
        <rFont val="Arial"/>
        <family val="0"/>
      </rPr>
      <t>Lager</t>
    </r>
  </si>
  <si>
    <r>
      <t xml:space="preserve">11 </t>
    </r>
    <r>
      <rPr>
        <sz val="9"/>
        <rFont val="Arial"/>
        <family val="0"/>
      </rPr>
      <t>Sportbauten</t>
    </r>
  </si>
  <si>
    <r>
      <t xml:space="preserve">12 </t>
    </r>
    <r>
      <rPr>
        <sz val="9"/>
        <rFont val="Arial"/>
        <family val="0"/>
      </rPr>
      <t>Hallenbäder</t>
    </r>
  </si>
  <si>
    <r>
      <t>01</t>
    </r>
    <r>
      <rPr>
        <sz val="9"/>
        <rFont val="Arial"/>
        <family val="0"/>
      </rPr>
      <t xml:space="preserve"> Wohnen MFH</t>
    </r>
  </si>
  <si>
    <r>
      <t>02</t>
    </r>
    <r>
      <rPr>
        <sz val="9"/>
        <rFont val="Arial"/>
        <family val="0"/>
      </rPr>
      <t xml:space="preserve"> Wohnen EFH</t>
    </r>
  </si>
  <si>
    <r>
      <t xml:space="preserve">03 </t>
    </r>
    <r>
      <rPr>
        <sz val="9"/>
        <rFont val="Arial"/>
        <family val="0"/>
      </rPr>
      <t>Verwaltung</t>
    </r>
  </si>
  <si>
    <r>
      <t xml:space="preserve">04 </t>
    </r>
    <r>
      <rPr>
        <sz val="9"/>
        <rFont val="Arial"/>
        <family val="0"/>
      </rPr>
      <t>Schulen</t>
    </r>
  </si>
  <si>
    <r>
      <t xml:space="preserve">05 </t>
    </r>
    <r>
      <rPr>
        <sz val="9"/>
        <rFont val="Arial"/>
        <family val="0"/>
      </rPr>
      <t>Verkauf</t>
    </r>
  </si>
  <si>
    <r>
      <t xml:space="preserve">06 </t>
    </r>
    <r>
      <rPr>
        <sz val="9"/>
        <rFont val="Arial"/>
        <family val="0"/>
      </rPr>
      <t>Restaurants</t>
    </r>
  </si>
  <si>
    <r>
      <t xml:space="preserve">07 </t>
    </r>
    <r>
      <rPr>
        <sz val="9"/>
        <rFont val="Arial"/>
        <family val="0"/>
      </rPr>
      <t>Versammlungslokale</t>
    </r>
  </si>
  <si>
    <r>
      <t xml:space="preserve">08 </t>
    </r>
    <r>
      <rPr>
        <sz val="9"/>
        <rFont val="Arial"/>
        <family val="0"/>
      </rPr>
      <t>Spitäler</t>
    </r>
  </si>
  <si>
    <r>
      <t>09</t>
    </r>
    <r>
      <rPr>
        <sz val="9"/>
        <rFont val="Arial"/>
        <family val="0"/>
      </rPr>
      <t xml:space="preserve"> Industrie</t>
    </r>
  </si>
  <si>
    <t>Nutzungsgrad</t>
  </si>
  <si>
    <t>Raumbedarf</t>
  </si>
  <si>
    <t>W+U</t>
  </si>
  <si>
    <t xml:space="preserve">Für die Ermittlung des Energiebedarfes muss die EBF und der Heizleistungsbedarf vorhanden sein. Bei bestehenden Gebäuden kann der Energiebedarf anhand des Energieverbrauches eingesetzt werden. </t>
  </si>
  <si>
    <t>Total Kosten für Wärmeerzeugunganlagen.</t>
  </si>
  <si>
    <t>Die Angaben der Investitionskosten für die Wärmeerzeugungsanlagen basieren auf Kostenschätzungen und müssen belegt werden. Wenn vorhanden sind Offerten beizulegen. Bei Vorliegen von Offerten können die Investitionskosten Total direkt bei 3.1 eingegeben werden.</t>
  </si>
  <si>
    <t>Eingabe Heizleistungsbedarf zwingend</t>
  </si>
  <si>
    <r>
      <t>m</t>
    </r>
    <r>
      <rPr>
        <vertAlign val="superscript"/>
        <sz val="9"/>
        <rFont val="Arial"/>
        <family val="0"/>
      </rPr>
      <t>3</t>
    </r>
    <r>
      <rPr>
        <sz val="9"/>
        <rFont val="Arial"/>
        <family val="0"/>
      </rPr>
      <t>/kW</t>
    </r>
  </si>
  <si>
    <t>Eingabe WP-Luft zwingend, zweites alternatives Heizsystem kann mit Pulldown-Menü angewählt werden</t>
  </si>
  <si>
    <t>Eingabe mit separatem Nachweis belegen (Verbrauchszahlen vergangener Jahre)</t>
  </si>
  <si>
    <t>Bei Vorliegen von Offerten kann Total Kosten hier eingesetzt werden</t>
  </si>
  <si>
    <t>Eingabe mit separatem Nachweis belegen, ohne Eingabe wird mit Standard-Wert gerechnet</t>
  </si>
  <si>
    <t>Energiepreise und Diskontsatz</t>
  </si>
  <si>
    <t>Heizöl</t>
  </si>
  <si>
    <t>Erdgas</t>
  </si>
  <si>
    <t>Rp./kWh</t>
  </si>
  <si>
    <t>Für die zu prüfenden Wärmeerzeugungssysteme müssen die Investitionskosten eingesetzt werden.</t>
  </si>
  <si>
    <t>Notwendige Beilagen</t>
  </si>
  <si>
    <t xml:space="preserve"> - Kostenschätzungen der Wärmeerzeugungsvarianten oder wenn vorhanden Offerten</t>
  </si>
  <si>
    <t xml:space="preserve"> - Energiebedarfsermittlung bei direkter Eingabe in 1.6</t>
  </si>
  <si>
    <t xml:space="preserve"> - Nachweis Raumbedarf wenn nicht mit Standardwert gerechnet wird</t>
  </si>
  <si>
    <t xml:space="preserve"> - Nachweis für Kosten Wartung und Unterhalt wenn nicht mit Standardwert gerechnet wird</t>
  </si>
  <si>
    <t>EBF aus Berechnung SIA380/1 wenn vorhanden</t>
  </si>
  <si>
    <t>Strom:</t>
  </si>
  <si>
    <t>Bezeichnung Bauvorhaben</t>
  </si>
  <si>
    <t>Adresse und Ort des Bauvorhabens</t>
  </si>
  <si>
    <t>Gebäudekategorie wählen mit Pulldown-Menü zwingend</t>
  </si>
  <si>
    <t>Heizung, Speicher, Boiler, Abgasanlage</t>
  </si>
  <si>
    <t>Bauseitige Arbeiten (Elektro, Baumeister etc.)</t>
  </si>
  <si>
    <t>Kosten für Wärmeerzeuger, Speicher, Boiler, Armaturen, Leitungen und Dämmungen sowie für die Abgasanlage bei Feuerungen.</t>
  </si>
  <si>
    <t>Bauseitige Arbeiten</t>
  </si>
  <si>
    <t>Kosten für Wärmequelle bei Wärmepumpen (Luftführung, Erdsonden, Grundwasserfassung- und Rückgabe), Pellet- oder Schnitzelaustragung, Oeltankanlage, Gaszuleitung. Bestehende Gaszuleitungen gelten als Vorinvestition und müssen in den Kosten nicht eingerechnet werden.</t>
  </si>
  <si>
    <t>Bauseitige Arbeiten wie Elektroinstallationen, Baumeister etc. Kosten für Ersatz Elektrozuleitung bei Wärmepumpenanlagen muss hier eingesetzt werden.</t>
  </si>
  <si>
    <t>Art des Bauvorhabens</t>
  </si>
  <si>
    <t>2.3/2.7</t>
  </si>
  <si>
    <t>JAZ WP-Luft</t>
  </si>
  <si>
    <t>Neubau</t>
  </si>
  <si>
    <t>Umbau</t>
  </si>
  <si>
    <t>Art des Bauvorhabens wählen mit Pulldown-Menü zwingend</t>
  </si>
  <si>
    <t>Neubau oder Umbau</t>
  </si>
  <si>
    <t>Elektrozuleitung bei Wärmepumpen prüfen! Kosten für Ersatz der Elektrozuleitung kann hier eingesetzt werden.</t>
  </si>
  <si>
    <t>Gebäudekategorie nach SIA 380/1</t>
  </si>
  <si>
    <t>Als alternatives Heizsystem muss die Luft-Wasser Wärmepumpe eingegeben werden. Es kann ein zweites alternatives Heizsystem berechnet werden. Das günstigere alternative Heizsystem wird mit dem gewählten fossilen Heizsystem (Oelheizung und/oder Gasheizung) verglichen. Wenn keine Luft-Wasser Wärmepumpe möglich ist (Leistung, Platz etc.) muss dies begründet werden. In diesem Fall ist die fossile Heizung mit der nächst günstigsten Alternative zu vergleichen. Wird als alternatives System ein Anschluss an ein Fernwärmenetz geprüft, ist dies mit einem separaten Nachweis zu machen. Die für die Berechnung relevanten Parameter (Energiepreise, Diskontsatz, Lebensdauer etc.) sind gemäss Vorgaben vom Kanton zu übernehmen.</t>
  </si>
  <si>
    <t>Ist die Installation einer Luft-Wasserwärmepumpe nicht möglich (Leistung, Platz etc.) ist dies zu begründen!</t>
  </si>
  <si>
    <t>Kostennachweis für fossile Heizungen gemäss § 22 EnergieV</t>
  </si>
  <si>
    <t>Fr.</t>
  </si>
  <si>
    <r>
      <t>Fr./m</t>
    </r>
    <r>
      <rPr>
        <vertAlign val="superscript"/>
        <sz val="9"/>
        <rFont val="Arial"/>
        <family val="0"/>
      </rPr>
      <t>3</t>
    </r>
  </si>
  <si>
    <t>Hypothekarzinssatz für 1. Hypotheken (variable) der Aargauischen Kantonalbank. Mittelwert der letzten vier Kalenderjahre.</t>
  </si>
  <si>
    <t xml:space="preserve">Kosten fossiler Heizung im Vergleich zu alternativer Systeme. WP-Luft ist Basis für den Vergleich und entspricht 100%. Wenn ein zweites alternatives System berechnet wird und dieses günstiger ist, bildet dieses die Basis von 100%. </t>
  </si>
  <si>
    <t>Der Durchschnitt der letzten vier Kalenderjahre bildet die Basis der Berechnung der Energiepreise für Strom, Heizoel, Erdgas und Holz sowie für den Kalkulationszinssatz. (Quellen siehe Ausführungsbestimmungen zu §7 EnergieG).</t>
  </si>
  <si>
    <t>Gemäss SIA 380/1und MINERGIE®</t>
  </si>
  <si>
    <t xml:space="preserve">Direkte Eingabe Nutzenergiebedarf gemäss Beilage (Bei bestehenden Gebäuden Energieverbrauch vergangener Jahre. Wert kann mit Jahresnutzungsgrad der bestehenden Wärmeerzeugungsanlage multipliziert werden). </t>
  </si>
</sst>
</file>

<file path=xl/styles.xml><?xml version="1.0" encoding="utf-8"?>
<styleSheet xmlns="http://schemas.openxmlformats.org/spreadsheetml/2006/main">
  <numFmts count="16">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807]dddd\,\ d\.\ mmmm\ yyyy"/>
    <numFmt numFmtId="165" formatCode="#,##0.00_ ;[Red]\-#,##0.00\ "/>
    <numFmt numFmtId="166" formatCode="0.0"/>
    <numFmt numFmtId="167" formatCode="0.000000000000%"/>
    <numFmt numFmtId="168" formatCode="&quot;Ja&quot;;&quot;Ja&quot;;&quot;Nein&quot;"/>
    <numFmt numFmtId="169" formatCode="&quot;Wahr&quot;;&quot;Wahr&quot;;&quot;Falsch&quot;"/>
    <numFmt numFmtId="170" formatCode="&quot;Ein&quot;;&quot;Ein&quot;;&quot;Aus&quot;"/>
    <numFmt numFmtId="171" formatCode="[$€-2]\ #,##0.00_);[Red]\([$€-2]\ #,##0.00\)"/>
  </numFmts>
  <fonts count="14">
    <font>
      <sz val="10"/>
      <name val="Arial"/>
      <family val="0"/>
    </font>
    <font>
      <b/>
      <sz val="11"/>
      <name val="Arial"/>
      <family val="2"/>
    </font>
    <font>
      <sz val="9"/>
      <name val="Arial"/>
      <family val="0"/>
    </font>
    <font>
      <sz val="8"/>
      <name val="Arial"/>
      <family val="0"/>
    </font>
    <font>
      <vertAlign val="superscript"/>
      <sz val="9"/>
      <name val="Arial"/>
      <family val="0"/>
    </font>
    <font>
      <b/>
      <sz val="9"/>
      <name val="Arial"/>
      <family val="2"/>
    </font>
    <font>
      <u val="single"/>
      <sz val="10"/>
      <color indexed="12"/>
      <name val="Arial"/>
      <family val="0"/>
    </font>
    <font>
      <u val="single"/>
      <sz val="10"/>
      <color indexed="36"/>
      <name val="Arial"/>
      <family val="0"/>
    </font>
    <font>
      <i/>
      <sz val="9"/>
      <name val="Arial"/>
      <family val="2"/>
    </font>
    <font>
      <b/>
      <sz val="14"/>
      <name val="Arial"/>
      <family val="2"/>
    </font>
    <font>
      <b/>
      <sz val="12"/>
      <name val="Arial"/>
      <family val="2"/>
    </font>
    <font>
      <sz val="9"/>
      <color indexed="9"/>
      <name val="Arial"/>
      <family val="2"/>
    </font>
    <font>
      <sz val="9"/>
      <color indexed="10"/>
      <name val="Arial"/>
      <family val="0"/>
    </font>
    <font>
      <b/>
      <sz val="10"/>
      <name val="Arial"/>
      <family val="2"/>
    </font>
  </fonts>
  <fills count="3">
    <fill>
      <patternFill/>
    </fill>
    <fill>
      <patternFill patternType="gray125"/>
    </fill>
    <fill>
      <patternFill patternType="solid">
        <fgColor indexed="13"/>
        <bgColor indexed="64"/>
      </patternFill>
    </fill>
  </fills>
  <borders count="37">
    <border>
      <left/>
      <right/>
      <top/>
      <bottom/>
      <diagonal/>
    </border>
    <border>
      <left style="thin"/>
      <right>
        <color indexed="63"/>
      </right>
      <top style="thin"/>
      <bottom style="thin"/>
    </border>
    <border>
      <left style="thin"/>
      <right>
        <color indexed="63"/>
      </right>
      <top style="hair"/>
      <bottom style="hair"/>
    </border>
    <border>
      <left>
        <color indexed="63"/>
      </left>
      <right>
        <color indexed="63"/>
      </right>
      <top style="thin"/>
      <bottom style="thin"/>
    </border>
    <border>
      <left style="hair"/>
      <right style="thin"/>
      <top>
        <color indexed="63"/>
      </top>
      <bottom style="hair"/>
    </border>
    <border>
      <left style="hair"/>
      <right>
        <color indexed="63"/>
      </right>
      <top style="hair"/>
      <bottom style="hair"/>
    </border>
    <border>
      <left style="hair"/>
      <right>
        <color indexed="63"/>
      </right>
      <top>
        <color indexed="63"/>
      </top>
      <bottom style="hair"/>
    </border>
    <border>
      <left style="hair"/>
      <right>
        <color indexed="63"/>
      </right>
      <top>
        <color indexed="63"/>
      </top>
      <bottom style="thin"/>
    </border>
    <border>
      <left style="thin"/>
      <right>
        <color indexed="63"/>
      </right>
      <top>
        <color indexed="63"/>
      </top>
      <bottom style="thin"/>
    </border>
    <border>
      <left>
        <color indexed="63"/>
      </left>
      <right>
        <color indexed="63"/>
      </right>
      <top>
        <color indexed="63"/>
      </top>
      <bottom style="dashed"/>
    </border>
    <border>
      <left style="hair"/>
      <right style="hair"/>
      <top style="hair"/>
      <bottom style="hair"/>
    </border>
    <border>
      <left style="thin"/>
      <right style="hair"/>
      <top style="hair"/>
      <bottom style="hair"/>
    </border>
    <border>
      <left style="thin"/>
      <right style="hair"/>
      <top style="hair"/>
      <bottom>
        <color indexed="63"/>
      </bottom>
    </border>
    <border>
      <left style="hair"/>
      <right style="hair"/>
      <top style="hair"/>
      <bottom style="thin"/>
    </border>
    <border>
      <left style="hair"/>
      <right style="thin"/>
      <top style="hair"/>
      <bottom style="hair"/>
    </border>
    <border>
      <left style="hair"/>
      <right style="thin"/>
      <top style="hair"/>
      <bottom style="thin"/>
    </border>
    <border>
      <left style="hair"/>
      <right style="thin"/>
      <top>
        <color indexed="63"/>
      </top>
      <bottom style="thin"/>
    </border>
    <border>
      <left style="thin"/>
      <right style="thin"/>
      <top style="thin"/>
      <bottom style="thin"/>
    </border>
    <border>
      <left>
        <color indexed="63"/>
      </left>
      <right style="thin"/>
      <top style="hair"/>
      <bottom style="thin"/>
    </border>
    <border>
      <left>
        <color indexed="63"/>
      </left>
      <right style="thin"/>
      <top style="hair"/>
      <bottom style="hair"/>
    </border>
    <border>
      <left>
        <color indexed="63"/>
      </left>
      <right style="thin"/>
      <top style="thin"/>
      <bottom style="thin"/>
    </border>
    <border>
      <left style="hair"/>
      <right style="hair"/>
      <top style="thin"/>
      <bottom style="hair"/>
    </border>
    <border>
      <left>
        <color indexed="63"/>
      </left>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hair"/>
      <top style="thin"/>
      <bottom>
        <color indexed="63"/>
      </bottom>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4">
    <xf numFmtId="0" fontId="0" fillId="0" borderId="0" xfId="0" applyAlignment="1">
      <alignment/>
    </xf>
    <xf numFmtId="0" fontId="1" fillId="0" borderId="1" xfId="0" applyFont="1" applyBorder="1"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1" fillId="0" borderId="1" xfId="0" applyFont="1" applyBorder="1" applyAlignment="1">
      <alignment/>
    </xf>
    <xf numFmtId="0" fontId="2" fillId="0" borderId="2" xfId="0" applyFont="1" applyBorder="1" applyAlignment="1">
      <alignment/>
    </xf>
    <xf numFmtId="0" fontId="1" fillId="0" borderId="3" xfId="0" applyFont="1" applyBorder="1" applyAlignment="1">
      <alignment/>
    </xf>
    <xf numFmtId="3" fontId="0" fillId="0" borderId="4" xfId="0" applyNumberForma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5" fillId="0" borderId="0" xfId="0" applyFont="1" applyAlignment="1">
      <alignment/>
    </xf>
    <xf numFmtId="0" fontId="5" fillId="0" borderId="8" xfId="0" applyFont="1" applyBorder="1" applyAlignment="1">
      <alignment/>
    </xf>
    <xf numFmtId="0" fontId="0" fillId="0" borderId="9" xfId="0" applyBorder="1"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5" fillId="0" borderId="11" xfId="0" applyFont="1" applyBorder="1" applyAlignment="1">
      <alignment/>
    </xf>
    <xf numFmtId="0" fontId="5" fillId="0" borderId="2" xfId="0" applyFont="1" applyBorder="1" applyAlignment="1">
      <alignment/>
    </xf>
    <xf numFmtId="0" fontId="2" fillId="0" borderId="13"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3" fillId="0" borderId="3" xfId="0" applyFont="1" applyBorder="1" applyAlignment="1">
      <alignment horizontal="right"/>
    </xf>
    <xf numFmtId="0" fontId="2" fillId="0" borderId="0" xfId="0" applyFont="1" applyBorder="1" applyAlignment="1">
      <alignment horizontal="left"/>
    </xf>
    <xf numFmtId="0" fontId="6" fillId="0" borderId="0" xfId="18" applyAlignment="1">
      <alignment/>
    </xf>
    <xf numFmtId="0" fontId="2" fillId="0" borderId="0" xfId="0" applyFont="1" applyAlignment="1">
      <alignment horizontal="center"/>
    </xf>
    <xf numFmtId="2" fontId="2" fillId="0" borderId="10" xfId="0" applyNumberFormat="1" applyFont="1" applyBorder="1" applyAlignment="1">
      <alignment horizontal="center"/>
    </xf>
    <xf numFmtId="2" fontId="2" fillId="0" borderId="14" xfId="0" applyNumberFormat="1" applyFont="1" applyBorder="1" applyAlignment="1">
      <alignment horizontal="center"/>
    </xf>
    <xf numFmtId="3" fontId="2" fillId="0" borderId="10" xfId="0" applyNumberFormat="1" applyFont="1" applyBorder="1" applyAlignment="1">
      <alignment horizontal="center"/>
    </xf>
    <xf numFmtId="3" fontId="2" fillId="0" borderId="14" xfId="0" applyNumberFormat="1" applyFont="1" applyBorder="1" applyAlignment="1">
      <alignment horizontal="center"/>
    </xf>
    <xf numFmtId="1" fontId="2" fillId="0" borderId="10" xfId="0" applyNumberFormat="1" applyFont="1" applyBorder="1" applyAlignment="1">
      <alignment horizontal="center"/>
    </xf>
    <xf numFmtId="1" fontId="2" fillId="0" borderId="14" xfId="0" applyNumberFormat="1" applyFont="1" applyBorder="1" applyAlignment="1">
      <alignment horizontal="center"/>
    </xf>
    <xf numFmtId="3" fontId="2" fillId="0" borderId="13" xfId="0" applyNumberFormat="1" applyFont="1" applyBorder="1" applyAlignment="1">
      <alignment horizontal="center"/>
    </xf>
    <xf numFmtId="3" fontId="2" fillId="0" borderId="15" xfId="0" applyNumberFormat="1" applyFont="1" applyBorder="1" applyAlignment="1">
      <alignment horizontal="center"/>
    </xf>
    <xf numFmtId="2" fontId="2" fillId="0" borderId="0" xfId="0" applyNumberFormat="1" applyFont="1" applyAlignment="1">
      <alignment horizontal="center"/>
    </xf>
    <xf numFmtId="10" fontId="2" fillId="0" borderId="0" xfId="0" applyNumberFormat="1" applyFont="1" applyAlignment="1">
      <alignment horizontal="center"/>
    </xf>
    <xf numFmtId="165" fontId="2" fillId="0" borderId="0" xfId="0" applyNumberFormat="1" applyFont="1" applyAlignment="1">
      <alignment/>
    </xf>
    <xf numFmtId="4" fontId="2" fillId="0" borderId="0" xfId="0" applyNumberFormat="1" applyFont="1" applyAlignment="1">
      <alignment horizontal="center"/>
    </xf>
    <xf numFmtId="0" fontId="2" fillId="0" borderId="0" xfId="0" applyFont="1" applyAlignment="1">
      <alignment wrapText="1"/>
    </xf>
    <xf numFmtId="0" fontId="9" fillId="0" borderId="0" xfId="0" applyFont="1" applyAlignment="1">
      <alignment/>
    </xf>
    <xf numFmtId="0" fontId="10" fillId="0" borderId="0" xfId="0" applyFont="1" applyAlignment="1">
      <alignment/>
    </xf>
    <xf numFmtId="1" fontId="0" fillId="0" borderId="0" xfId="0" applyNumberFormat="1" applyAlignment="1">
      <alignment/>
    </xf>
    <xf numFmtId="0" fontId="11" fillId="0" borderId="0" xfId="0" applyFont="1" applyAlignment="1">
      <alignment/>
    </xf>
    <xf numFmtId="3" fontId="2" fillId="0" borderId="10" xfId="0" applyNumberFormat="1" applyFont="1" applyBorder="1" applyAlignment="1" applyProtection="1">
      <alignment horizontal="center"/>
      <protection/>
    </xf>
    <xf numFmtId="3" fontId="0" fillId="2" borderId="16" xfId="0" applyNumberFormat="1" applyFill="1" applyBorder="1" applyAlignment="1" applyProtection="1">
      <alignment horizontal="center"/>
      <protection locked="0"/>
    </xf>
    <xf numFmtId="3" fontId="2" fillId="2" borderId="10" xfId="0" applyNumberFormat="1" applyFont="1" applyFill="1" applyBorder="1" applyAlignment="1" applyProtection="1">
      <alignment horizontal="center"/>
      <protection locked="0"/>
    </xf>
    <xf numFmtId="3" fontId="2" fillId="2" borderId="14" xfId="0" applyNumberFormat="1" applyFont="1" applyFill="1" applyBorder="1" applyAlignment="1" applyProtection="1">
      <alignment horizontal="center"/>
      <protection locked="0"/>
    </xf>
    <xf numFmtId="3" fontId="2" fillId="0" borderId="10" xfId="0" applyNumberFormat="1" applyFont="1" applyFill="1" applyBorder="1" applyAlignment="1" applyProtection="1">
      <alignment horizontal="center"/>
      <protection/>
    </xf>
    <xf numFmtId="3" fontId="2" fillId="0" borderId="14" xfId="0" applyNumberFormat="1" applyFont="1" applyFill="1" applyBorder="1" applyAlignment="1" applyProtection="1">
      <alignment horizontal="center"/>
      <protection/>
    </xf>
    <xf numFmtId="14" fontId="0" fillId="0" borderId="0" xfId="0" applyNumberFormat="1" applyAlignment="1">
      <alignment horizontal="left"/>
    </xf>
    <xf numFmtId="3" fontId="0" fillId="2" borderId="14" xfId="0" applyNumberFormat="1" applyFont="1" applyFill="1" applyBorder="1" applyAlignment="1" applyProtection="1">
      <alignment horizontal="center"/>
      <protection locked="0"/>
    </xf>
    <xf numFmtId="3" fontId="2" fillId="0" borderId="10" xfId="0" applyNumberFormat="1" applyFont="1" applyFill="1" applyBorder="1" applyAlignment="1" quotePrefix="1">
      <alignment horizontal="center" wrapText="1"/>
    </xf>
    <xf numFmtId="0" fontId="1" fillId="0" borderId="3" xfId="0" applyFont="1" applyBorder="1" applyAlignment="1">
      <alignment horizontal="right"/>
    </xf>
    <xf numFmtId="0" fontId="5" fillId="0" borderId="0" xfId="0" applyFont="1" applyAlignment="1">
      <alignment/>
    </xf>
    <xf numFmtId="10" fontId="12" fillId="0" borderId="0" xfId="0" applyNumberFormat="1" applyFont="1" applyAlignment="1">
      <alignment horizontal="center"/>
    </xf>
    <xf numFmtId="0" fontId="12" fillId="0" borderId="0" xfId="0" applyFont="1" applyAlignment="1">
      <alignment horizontal="center"/>
    </xf>
    <xf numFmtId="0" fontId="2" fillId="0" borderId="0" xfId="0" applyFont="1" applyAlignment="1">
      <alignment horizontal="right"/>
    </xf>
    <xf numFmtId="10" fontId="2" fillId="0" borderId="0" xfId="0" applyNumberFormat="1" applyFont="1" applyAlignment="1">
      <alignment horizontal="right"/>
    </xf>
    <xf numFmtId="0" fontId="2" fillId="0" borderId="0" xfId="0" applyFont="1" applyAlignment="1">
      <alignment wrapText="1"/>
    </xf>
    <xf numFmtId="0" fontId="0" fillId="0" borderId="0" xfId="0" applyAlignment="1">
      <alignment wrapText="1"/>
    </xf>
    <xf numFmtId="167" fontId="2" fillId="0" borderId="0" xfId="0" applyNumberFormat="1" applyFont="1" applyAlignment="1">
      <alignment/>
    </xf>
    <xf numFmtId="0" fontId="2" fillId="0" borderId="0" xfId="0" applyFont="1" applyAlignment="1" quotePrefix="1">
      <alignment horizontal="center"/>
    </xf>
    <xf numFmtId="2" fontId="2" fillId="0" borderId="10" xfId="0" applyNumberFormat="1" applyFont="1" applyFill="1" applyBorder="1" applyAlignment="1">
      <alignment horizontal="center"/>
    </xf>
    <xf numFmtId="3" fontId="0" fillId="2" borderId="4" xfId="0" applyNumberFormat="1" applyFill="1" applyBorder="1" applyAlignment="1" applyProtection="1">
      <alignment horizontal="center"/>
      <protection locked="0"/>
    </xf>
    <xf numFmtId="0" fontId="2" fillId="0" borderId="17" xfId="0" applyFont="1" applyBorder="1" applyAlignment="1">
      <alignment horizontal="center"/>
    </xf>
    <xf numFmtId="0" fontId="2" fillId="0" borderId="17" xfId="0" applyFont="1" applyFill="1" applyBorder="1" applyAlignment="1">
      <alignment horizontal="center"/>
    </xf>
    <xf numFmtId="0" fontId="2" fillId="0" borderId="0" xfId="0" applyFont="1" applyFill="1" applyAlignment="1">
      <alignment/>
    </xf>
    <xf numFmtId="0" fontId="2" fillId="2" borderId="17" xfId="0" applyFont="1" applyFill="1" applyBorder="1" applyAlignment="1" applyProtection="1">
      <alignment horizontal="center"/>
      <protection locked="0"/>
    </xf>
    <xf numFmtId="10" fontId="13" fillId="0" borderId="18" xfId="0" applyNumberFormat="1" applyFont="1" applyFill="1" applyBorder="1" applyAlignment="1">
      <alignment horizontal="center"/>
    </xf>
    <xf numFmtId="10" fontId="13" fillId="0" borderId="13" xfId="0" applyNumberFormat="1" applyFont="1" applyFill="1" applyBorder="1" applyAlignment="1">
      <alignment horizontal="center"/>
    </xf>
    <xf numFmtId="2" fontId="2" fillId="0" borderId="0" xfId="0" applyNumberFormat="1" applyFont="1" applyAlignment="1">
      <alignment/>
    </xf>
    <xf numFmtId="3" fontId="2" fillId="0" borderId="19" xfId="0" applyNumberFormat="1" applyFont="1" applyFill="1" applyBorder="1" applyAlignment="1" quotePrefix="1">
      <alignment horizontal="center" wrapText="1"/>
    </xf>
    <xf numFmtId="14" fontId="3" fillId="0" borderId="20" xfId="0" applyNumberFormat="1" applyFont="1" applyBorder="1" applyAlignment="1">
      <alignment horizontal="center"/>
    </xf>
    <xf numFmtId="3" fontId="0" fillId="0" borderId="14" xfId="0" applyNumberFormat="1" applyFill="1" applyBorder="1" applyAlignment="1" applyProtection="1">
      <alignment horizontal="center"/>
      <protection/>
    </xf>
    <xf numFmtId="9" fontId="13" fillId="0" borderId="21" xfId="0" applyNumberFormat="1" applyFont="1" applyBorder="1" applyAlignment="1">
      <alignment horizontal="center" vertical="center" wrapText="1"/>
    </xf>
    <xf numFmtId="9" fontId="13" fillId="0" borderId="21" xfId="0" applyNumberFormat="1" applyFont="1" applyFill="1" applyBorder="1" applyAlignment="1">
      <alignment horizontal="center" vertical="center" wrapText="1"/>
    </xf>
    <xf numFmtId="9" fontId="13" fillId="0" borderId="22" xfId="0" applyNumberFormat="1" applyFont="1" applyFill="1" applyBorder="1" applyAlignment="1">
      <alignment horizontal="center" vertical="center" wrapText="1"/>
    </xf>
    <xf numFmtId="2" fontId="2" fillId="0" borderId="10" xfId="0" applyNumberFormat="1" applyFont="1" applyBorder="1" applyAlignment="1" applyProtection="1">
      <alignment horizontal="center"/>
      <protection/>
    </xf>
    <xf numFmtId="0" fontId="2" fillId="0" borderId="0" xfId="0" applyFont="1" applyFill="1" applyAlignment="1">
      <alignment horizontal="center"/>
    </xf>
    <xf numFmtId="0" fontId="0" fillId="0" borderId="0" xfId="0" applyBorder="1" applyAlignment="1">
      <alignment/>
    </xf>
    <xf numFmtId="17" fontId="2" fillId="0" borderId="0" xfId="0" applyNumberFormat="1" applyFont="1" applyBorder="1" applyAlignment="1">
      <alignment/>
    </xf>
    <xf numFmtId="0" fontId="5" fillId="0" borderId="23" xfId="0" applyFont="1" applyBorder="1" applyAlignment="1">
      <alignment vertical="top"/>
    </xf>
    <xf numFmtId="0" fontId="2" fillId="0" borderId="23" xfId="0" applyFont="1" applyBorder="1" applyAlignment="1">
      <alignment vertical="top"/>
    </xf>
    <xf numFmtId="0" fontId="2" fillId="0" borderId="23" xfId="0" applyFont="1" applyBorder="1" applyAlignment="1">
      <alignment wrapText="1"/>
    </xf>
    <xf numFmtId="0" fontId="2" fillId="0" borderId="23" xfId="0" applyFont="1" applyBorder="1" applyAlignment="1">
      <alignment/>
    </xf>
    <xf numFmtId="0" fontId="2" fillId="0" borderId="23" xfId="0" applyFont="1" applyBorder="1" applyAlignment="1">
      <alignment vertical="top"/>
    </xf>
    <xf numFmtId="0" fontId="5" fillId="0" borderId="23" xfId="0" applyFont="1" applyBorder="1" applyAlignment="1">
      <alignment vertical="top"/>
    </xf>
    <xf numFmtId="0" fontId="2" fillId="0" borderId="24" xfId="0" applyFont="1" applyBorder="1" applyAlignment="1">
      <alignment/>
    </xf>
    <xf numFmtId="2" fontId="2" fillId="0" borderId="24" xfId="0" applyNumberFormat="1" applyFont="1" applyBorder="1" applyAlignment="1">
      <alignment horizontal="right"/>
    </xf>
    <xf numFmtId="2" fontId="2" fillId="0" borderId="23" xfId="0" applyNumberFormat="1" applyFont="1" applyBorder="1" applyAlignment="1">
      <alignment horizontal="right"/>
    </xf>
    <xf numFmtId="0" fontId="2" fillId="0" borderId="25" xfId="0" applyFont="1" applyBorder="1" applyAlignment="1">
      <alignment/>
    </xf>
    <xf numFmtId="2" fontId="2" fillId="0" borderId="25" xfId="0" applyNumberFormat="1" applyFont="1" applyBorder="1" applyAlignment="1">
      <alignment horizontal="right"/>
    </xf>
    <xf numFmtId="0" fontId="5" fillId="0" borderId="8" xfId="0" applyFont="1" applyBorder="1" applyAlignment="1">
      <alignment/>
    </xf>
    <xf numFmtId="0" fontId="0" fillId="0" borderId="26" xfId="0" applyBorder="1" applyAlignment="1">
      <alignment/>
    </xf>
    <xf numFmtId="0" fontId="0" fillId="0" borderId="27" xfId="0" applyBorder="1" applyAlignment="1">
      <alignment/>
    </xf>
    <xf numFmtId="0" fontId="2" fillId="0" borderId="28" xfId="0" applyFont="1" applyBorder="1" applyAlignment="1">
      <alignment/>
    </xf>
    <xf numFmtId="0" fontId="0" fillId="0" borderId="29" xfId="0" applyBorder="1" applyAlignment="1">
      <alignment/>
    </xf>
    <xf numFmtId="0" fontId="2" fillId="0" borderId="2" xfId="0" applyFont="1" applyBorder="1" applyAlignment="1">
      <alignment/>
    </xf>
    <xf numFmtId="0" fontId="0" fillId="0" borderId="23" xfId="0" applyBorder="1" applyAlignment="1">
      <alignment/>
    </xf>
    <xf numFmtId="0" fontId="0" fillId="0" borderId="30" xfId="0" applyBorder="1" applyAlignment="1">
      <alignment/>
    </xf>
    <xf numFmtId="0" fontId="2" fillId="0" borderId="31" xfId="0" applyFont="1" applyBorder="1" applyAlignment="1">
      <alignment/>
    </xf>
    <xf numFmtId="0" fontId="0" fillId="0" borderId="32" xfId="0" applyBorder="1" applyAlignment="1">
      <alignment/>
    </xf>
    <xf numFmtId="0" fontId="0" fillId="0" borderId="33" xfId="0" applyBorder="1" applyAlignment="1">
      <alignment/>
    </xf>
    <xf numFmtId="0" fontId="5" fillId="0" borderId="2" xfId="0" applyFont="1" applyBorder="1" applyAlignment="1">
      <alignment/>
    </xf>
    <xf numFmtId="0" fontId="0" fillId="0" borderId="19" xfId="0" applyBorder="1" applyAlignment="1">
      <alignment/>
    </xf>
    <xf numFmtId="0" fontId="1" fillId="0" borderId="1" xfId="0" applyFont="1" applyBorder="1" applyAlignment="1">
      <alignment/>
    </xf>
    <xf numFmtId="0" fontId="0" fillId="0" borderId="3" xfId="0" applyBorder="1" applyAlignment="1">
      <alignment/>
    </xf>
    <xf numFmtId="0" fontId="0" fillId="0" borderId="20" xfId="0" applyBorder="1" applyAlignment="1">
      <alignment/>
    </xf>
    <xf numFmtId="0" fontId="0" fillId="2" borderId="34" xfId="0" applyFont="1" applyFill="1" applyBorder="1" applyAlignment="1" applyProtection="1">
      <alignment horizontal="left"/>
      <protection locked="0"/>
    </xf>
    <xf numFmtId="0" fontId="0" fillId="2" borderId="35" xfId="0" applyFont="1" applyFill="1" applyBorder="1" applyAlignment="1" applyProtection="1">
      <alignment horizontal="left"/>
      <protection locked="0"/>
    </xf>
    <xf numFmtId="0" fontId="0" fillId="2" borderId="36" xfId="0" applyFont="1" applyFill="1" applyBorder="1" applyAlignment="1" applyProtection="1">
      <alignment horizontal="left"/>
      <protection locked="0"/>
    </xf>
    <xf numFmtId="0" fontId="0" fillId="2" borderId="31" xfId="0" applyFill="1" applyBorder="1" applyAlignment="1" applyProtection="1">
      <alignment horizontal="left"/>
      <protection locked="0"/>
    </xf>
    <xf numFmtId="0" fontId="0" fillId="2" borderId="32"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0" fillId="2" borderId="20" xfId="0" applyFill="1" applyBorder="1" applyAlignment="1" applyProtection="1">
      <alignment/>
      <protection locked="0"/>
    </xf>
    <xf numFmtId="0" fontId="5" fillId="0" borderId="3" xfId="0" applyFont="1" applyBorder="1" applyAlignment="1">
      <alignment horizontal="center"/>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xf numFmtId="0" fontId="0" fillId="0" borderId="0" xfId="0"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ill>
        <patternFill>
          <bgColor rgb="FFFFFF00"/>
        </patternFill>
      </fill>
      <border/>
    </dxf>
    <dxf>
      <fill>
        <patternFill>
          <bgColor rgb="FFFF00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9525</xdr:colOff>
      <xdr:row>2</xdr:row>
      <xdr:rowOff>47625</xdr:rowOff>
    </xdr:to>
    <xdr:pic>
      <xdr:nvPicPr>
        <xdr:cNvPr id="1" name="Picture 109"/>
        <xdr:cNvPicPr preferRelativeResize="1">
          <a:picLocks noChangeAspect="1"/>
        </xdr:cNvPicPr>
      </xdr:nvPicPr>
      <xdr:blipFill>
        <a:blip r:embed="rId1"/>
        <a:stretch>
          <a:fillRect/>
        </a:stretch>
      </xdr:blipFill>
      <xdr:spPr>
        <a:xfrm>
          <a:off x="5248275" y="0"/>
          <a:ext cx="7810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247650</xdr:colOff>
      <xdr:row>42</xdr:row>
      <xdr:rowOff>114300</xdr:rowOff>
    </xdr:to>
    <xdr:pic>
      <xdr:nvPicPr>
        <xdr:cNvPr id="1" name="Picture 1"/>
        <xdr:cNvPicPr preferRelativeResize="1">
          <a:picLocks noChangeAspect="1"/>
        </xdr:cNvPicPr>
      </xdr:nvPicPr>
      <xdr:blipFill>
        <a:blip r:embed="rId1"/>
        <a:stretch>
          <a:fillRect/>
        </a:stretch>
      </xdr:blipFill>
      <xdr:spPr>
        <a:xfrm>
          <a:off x="0" y="0"/>
          <a:ext cx="4819650" cy="6915150"/>
        </a:xfrm>
        <a:prstGeom prst="rect">
          <a:avLst/>
        </a:prstGeom>
        <a:noFill/>
        <a:ln w="1" cmpd="sng">
          <a:noFill/>
        </a:ln>
      </xdr:spPr>
    </xdr:pic>
    <xdr:clientData/>
  </xdr:twoCellAnchor>
  <xdr:twoCellAnchor editAs="oneCell">
    <xdr:from>
      <xdr:col>0</xdr:col>
      <xdr:colOff>0</xdr:colOff>
      <xdr:row>43</xdr:row>
      <xdr:rowOff>0</xdr:rowOff>
    </xdr:from>
    <xdr:to>
      <xdr:col>6</xdr:col>
      <xdr:colOff>238125</xdr:colOff>
      <xdr:row>80</xdr:row>
      <xdr:rowOff>114300</xdr:rowOff>
    </xdr:to>
    <xdr:pic>
      <xdr:nvPicPr>
        <xdr:cNvPr id="2" name="Picture 2"/>
        <xdr:cNvPicPr preferRelativeResize="1">
          <a:picLocks noChangeAspect="1"/>
        </xdr:cNvPicPr>
      </xdr:nvPicPr>
      <xdr:blipFill>
        <a:blip r:embed="rId2"/>
        <a:stretch>
          <a:fillRect/>
        </a:stretch>
      </xdr:blipFill>
      <xdr:spPr>
        <a:xfrm>
          <a:off x="0" y="6962775"/>
          <a:ext cx="4810125" cy="6105525"/>
        </a:xfrm>
        <a:prstGeom prst="rect">
          <a:avLst/>
        </a:prstGeom>
        <a:noFill/>
        <a:ln w="1" cmpd="sng">
          <a:noFill/>
        </a:ln>
      </xdr:spPr>
    </xdr:pic>
    <xdr:clientData/>
  </xdr:twoCellAnchor>
  <xdr:twoCellAnchor editAs="oneCell">
    <xdr:from>
      <xdr:col>0</xdr:col>
      <xdr:colOff>0</xdr:colOff>
      <xdr:row>81</xdr:row>
      <xdr:rowOff>0</xdr:rowOff>
    </xdr:from>
    <xdr:to>
      <xdr:col>6</xdr:col>
      <xdr:colOff>152400</xdr:colOff>
      <xdr:row>91</xdr:row>
      <xdr:rowOff>9525</xdr:rowOff>
    </xdr:to>
    <xdr:pic>
      <xdr:nvPicPr>
        <xdr:cNvPr id="3" name="Picture 3"/>
        <xdr:cNvPicPr preferRelativeResize="1">
          <a:picLocks noChangeAspect="1"/>
        </xdr:cNvPicPr>
      </xdr:nvPicPr>
      <xdr:blipFill>
        <a:blip r:embed="rId3"/>
        <a:stretch>
          <a:fillRect/>
        </a:stretch>
      </xdr:blipFill>
      <xdr:spPr>
        <a:xfrm>
          <a:off x="0" y="13115925"/>
          <a:ext cx="4724400" cy="16287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rompreis.elcom.admin.ch/Map/ShowSwissMap.aspx" TargetMode="External" /><Relationship Id="rId2" Type="http://schemas.openxmlformats.org/officeDocument/2006/relationships/hyperlink" Target="http://www.bfs.admin.ch/bfs/portal/de/index/themen/05/02/blank/data.html" TargetMode="External" /><Relationship Id="rId3" Type="http://schemas.openxmlformats.org/officeDocument/2006/relationships/hyperlink" Target="http://www.bfs.admin.ch/bfs/portal/de/index/themen/05/04/blank/data/03.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98"/>
  <sheetViews>
    <sheetView showGridLines="0" showRowColHeaders="0" showZeros="0" workbookViewId="0" topLeftCell="A1">
      <selection activeCell="B5" sqref="B5:G5"/>
    </sheetView>
  </sheetViews>
  <sheetFormatPr defaultColWidth="11.421875" defaultRowHeight="13.5" customHeight="1"/>
  <cols>
    <col min="1" max="1" width="3.8515625" style="0" customWidth="1"/>
    <col min="2" max="2" width="34.00390625" style="0" customWidth="1"/>
    <col min="3" max="3" width="6.421875" style="0" customWidth="1"/>
    <col min="4" max="4" width="11.28125" style="0" customWidth="1"/>
    <col min="5" max="7" width="11.57421875" style="0" customWidth="1"/>
    <col min="8" max="8" width="4.7109375" style="0" customWidth="1"/>
    <col min="9" max="9" width="15.00390625" style="3" customWidth="1"/>
    <col min="10" max="11" width="11.421875" style="3" customWidth="1"/>
    <col min="12" max="12" width="23.28125" style="3" bestFit="1" customWidth="1"/>
    <col min="13" max="14" width="11.421875" style="3" customWidth="1"/>
  </cols>
  <sheetData>
    <row r="1" ht="13.5" customHeight="1">
      <c r="B1" s="2" t="s">
        <v>200</v>
      </c>
    </row>
    <row r="4" spans="2:7" ht="13.5" customHeight="1">
      <c r="B4" s="1" t="str">
        <f>IF(G4&lt;B62,"Achtung Formular nicht mehr gültig","Projekt ")</f>
        <v>Projekt </v>
      </c>
      <c r="C4" s="7"/>
      <c r="D4" s="55"/>
      <c r="E4" s="7"/>
      <c r="F4" s="25" t="s">
        <v>72</v>
      </c>
      <c r="G4" s="75">
        <v>41364</v>
      </c>
    </row>
    <row r="5" spans="2:9" ht="13.5" customHeight="1">
      <c r="B5" s="111"/>
      <c r="C5" s="112"/>
      <c r="D5" s="112"/>
      <c r="E5" s="112"/>
      <c r="F5" s="112"/>
      <c r="G5" s="113"/>
      <c r="I5" s="3" t="s">
        <v>180</v>
      </c>
    </row>
    <row r="6" spans="2:9" ht="13.5" customHeight="1">
      <c r="B6" s="114"/>
      <c r="C6" s="115"/>
      <c r="D6" s="115"/>
      <c r="E6" s="115"/>
      <c r="F6" s="115"/>
      <c r="G6" s="116"/>
      <c r="I6" s="3" t="s">
        <v>181</v>
      </c>
    </row>
    <row r="7" ht="6" customHeight="1"/>
    <row r="8" spans="1:7" ht="13.5" customHeight="1">
      <c r="A8" s="12">
        <v>1</v>
      </c>
      <c r="B8" s="108" t="s">
        <v>0</v>
      </c>
      <c r="C8" s="109"/>
      <c r="D8" s="109"/>
      <c r="E8" s="109"/>
      <c r="F8" s="109"/>
      <c r="G8" s="110"/>
    </row>
    <row r="9" spans="1:9" ht="12.75" customHeight="1">
      <c r="A9" s="3">
        <v>1.1</v>
      </c>
      <c r="B9" s="100" t="s">
        <v>1</v>
      </c>
      <c r="C9" s="101"/>
      <c r="D9" s="101"/>
      <c r="E9" s="101"/>
      <c r="F9" s="117"/>
      <c r="G9" s="118"/>
      <c r="I9" s="3" t="s">
        <v>182</v>
      </c>
    </row>
    <row r="10" spans="1:9" ht="12.75" customHeight="1">
      <c r="A10" s="3">
        <v>1.2</v>
      </c>
      <c r="B10" s="100" t="s">
        <v>189</v>
      </c>
      <c r="C10" s="101"/>
      <c r="D10" s="101"/>
      <c r="E10" s="102"/>
      <c r="F10" s="117"/>
      <c r="G10" s="118"/>
      <c r="I10" s="3" t="s">
        <v>194</v>
      </c>
    </row>
    <row r="11" spans="1:9" ht="12.75" customHeight="1">
      <c r="A11" s="3">
        <v>1.3</v>
      </c>
      <c r="B11" s="100" t="s">
        <v>2</v>
      </c>
      <c r="C11" s="101"/>
      <c r="D11" s="101"/>
      <c r="E11" s="102"/>
      <c r="F11" s="10" t="s">
        <v>12</v>
      </c>
      <c r="G11" s="66"/>
      <c r="I11" s="3" t="s">
        <v>178</v>
      </c>
    </row>
    <row r="12" spans="1:9" ht="12.75" customHeight="1">
      <c r="A12" s="3">
        <v>1.4</v>
      </c>
      <c r="B12" s="100" t="s">
        <v>3</v>
      </c>
      <c r="C12" s="101"/>
      <c r="D12" s="101"/>
      <c r="E12" s="102"/>
      <c r="F12" s="9" t="s">
        <v>7</v>
      </c>
      <c r="G12" s="53"/>
      <c r="I12" s="3" t="s">
        <v>162</v>
      </c>
    </row>
    <row r="13" spans="1:7" ht="12.75" customHeight="1">
      <c r="A13" s="3">
        <v>1.5</v>
      </c>
      <c r="B13" s="100" t="s">
        <v>4</v>
      </c>
      <c r="C13" s="101"/>
      <c r="D13" s="101"/>
      <c r="E13" s="102"/>
      <c r="F13" s="9" t="s">
        <v>13</v>
      </c>
      <c r="G13" s="76" t="str">
        <f>IF(ISERROR(VLOOKUP(F9,B85:C96,2))," ",(VLOOKUP(F9,B85:C96,2)))</f>
        <v> </v>
      </c>
    </row>
    <row r="14" spans="1:7" ht="12.75" customHeight="1">
      <c r="A14" s="3">
        <v>1.6</v>
      </c>
      <c r="B14" s="100" t="s">
        <v>5</v>
      </c>
      <c r="C14" s="101"/>
      <c r="D14" s="101"/>
      <c r="E14" s="102"/>
      <c r="F14" s="10" t="s">
        <v>8</v>
      </c>
      <c r="G14" s="8" t="str">
        <f>IF(ISERROR(SUM(G12*C64*C65)/(C66-(C67))+(G11*(G13/3.6)))," ",(SUM(G12*C64*C65)/(C66-(C67))+(G11*(G13/3.6))))</f>
        <v> </v>
      </c>
    </row>
    <row r="15" spans="1:9" ht="12.75" customHeight="1">
      <c r="A15" s="3">
        <v>1.7</v>
      </c>
      <c r="B15" s="103" t="s">
        <v>6</v>
      </c>
      <c r="C15" s="104"/>
      <c r="D15" s="104"/>
      <c r="E15" s="105"/>
      <c r="F15" s="11" t="s">
        <v>8</v>
      </c>
      <c r="G15" s="47"/>
      <c r="I15" s="3" t="s">
        <v>165</v>
      </c>
    </row>
    <row r="16" spans="4:7" ht="16.5" customHeight="1">
      <c r="D16" s="119" t="s">
        <v>47</v>
      </c>
      <c r="E16" s="119"/>
      <c r="F16" s="119" t="s">
        <v>48</v>
      </c>
      <c r="G16" s="119"/>
    </row>
    <row r="17" spans="2:9" ht="13.5" customHeight="1">
      <c r="B17" s="5" t="s">
        <v>9</v>
      </c>
      <c r="C17" s="22"/>
      <c r="D17" s="67" t="s">
        <v>55</v>
      </c>
      <c r="E17" s="70"/>
      <c r="F17" s="68" t="s">
        <v>10</v>
      </c>
      <c r="G17" s="67" t="s">
        <v>11</v>
      </c>
      <c r="I17" s="3" t="s">
        <v>164</v>
      </c>
    </row>
    <row r="18" spans="1:12" ht="18" customHeight="1">
      <c r="A18" s="12">
        <v>2</v>
      </c>
      <c r="B18" s="106" t="s">
        <v>49</v>
      </c>
      <c r="C18" s="101"/>
      <c r="D18" s="101"/>
      <c r="E18" s="101"/>
      <c r="F18" s="101"/>
      <c r="G18" s="107"/>
      <c r="I18" s="3" t="s">
        <v>199</v>
      </c>
      <c r="L18" s="56"/>
    </row>
    <row r="19" spans="1:7" ht="12.75" customHeight="1">
      <c r="A19" s="3">
        <v>2.1</v>
      </c>
      <c r="B19" s="17" t="s">
        <v>65</v>
      </c>
      <c r="C19" s="16" t="s">
        <v>45</v>
      </c>
      <c r="D19" s="29" t="str">
        <f>IF(ISERROR(VLOOKUP(F10,J111:K112,2))," ",VLOOKUP(F10,J111:K112,2))</f>
        <v> </v>
      </c>
      <c r="E19" s="65" t="str">
        <f>IF(ISERROR(VLOOKUP(E17,B101:G106,3))," ",VLOOKUP(E17,B101:G106,3))</f>
        <v> </v>
      </c>
      <c r="F19" s="29">
        <f>G118</f>
        <v>0.91</v>
      </c>
      <c r="G19" s="30">
        <f>G119</f>
        <v>0.95</v>
      </c>
    </row>
    <row r="20" spans="1:7" ht="12.75" customHeight="1">
      <c r="A20" s="3">
        <v>2.2</v>
      </c>
      <c r="B20" s="18" t="s">
        <v>14</v>
      </c>
      <c r="C20" s="16" t="s">
        <v>8</v>
      </c>
      <c r="D20" s="46" t="str">
        <f>IF(ISERROR(MAX(G14,G15)/D19)," ",(MAX(G14,G15)/D19))</f>
        <v> </v>
      </c>
      <c r="E20" s="50">
        <f>IF(ISERROR(MAX(G14,G15)/E19),"",MAX(G14,G15)/E19)</f>
      </c>
      <c r="F20" s="31">
        <f>IF(ISERROR(MAX(G14,G15)/F19)," ",(MAX(G14,G15)/F19))</f>
        <v>0</v>
      </c>
      <c r="G20" s="32">
        <f>IF(ISERROR(MAX(G14,G15)/G19)," ",(MAX(G14,G15)/G19))</f>
        <v>0</v>
      </c>
    </row>
    <row r="21" spans="1:7" ht="12.75" customHeight="1">
      <c r="A21" s="3">
        <v>2.3</v>
      </c>
      <c r="B21" s="17" t="s">
        <v>15</v>
      </c>
      <c r="C21" s="16" t="s">
        <v>46</v>
      </c>
      <c r="D21" s="29">
        <f>I124</f>
        <v>14.21</v>
      </c>
      <c r="E21" s="80" t="str">
        <f>IF(ISERROR(VLOOKUP(E17,B101:G106,4))," ",(VLOOKUP(E17,B101:G106,4)))</f>
        <v> </v>
      </c>
      <c r="F21" s="29">
        <f>I128</f>
        <v>9.1025</v>
      </c>
      <c r="G21" s="30">
        <f>I129</f>
        <v>9.0975</v>
      </c>
    </row>
    <row r="22" spans="1:7" ht="13.5" customHeight="1">
      <c r="A22" s="3">
        <v>2.4</v>
      </c>
      <c r="B22" s="19" t="s">
        <v>16</v>
      </c>
      <c r="C22" s="16" t="s">
        <v>201</v>
      </c>
      <c r="D22" s="31" t="str">
        <f>IF(ISERROR(SUM(D20*D21)/100)," ",(SUM(D20*D21)/100))</f>
        <v> </v>
      </c>
      <c r="E22" s="31" t="str">
        <f>IF(ISERROR(SUM(E20*E21)/100)," ",(SUM(E20*E21)/100))</f>
        <v> </v>
      </c>
      <c r="F22" s="31">
        <f>IF(ISERROR(SUM(F20*F21)/100)," ",(SUM(F20*F21)/100))</f>
        <v>0</v>
      </c>
      <c r="G22" s="32">
        <f>IF(ISERROR(SUM(G20*G21)/100)," ",(SUM(G20*G21)/100))</f>
        <v>0</v>
      </c>
    </row>
    <row r="23" spans="1:7" ht="18" customHeight="1">
      <c r="A23" s="12">
        <v>3</v>
      </c>
      <c r="B23" s="106" t="s">
        <v>35</v>
      </c>
      <c r="C23" s="101"/>
      <c r="D23" s="101"/>
      <c r="E23" s="101"/>
      <c r="F23" s="101"/>
      <c r="G23" s="107"/>
    </row>
    <row r="24" spans="1:9" ht="12.75" customHeight="1">
      <c r="A24" s="3">
        <v>3.1</v>
      </c>
      <c r="B24" s="6" t="s">
        <v>183</v>
      </c>
      <c r="C24" s="16" t="s">
        <v>201</v>
      </c>
      <c r="D24" s="48"/>
      <c r="E24" s="48"/>
      <c r="F24" s="48"/>
      <c r="G24" s="49"/>
      <c r="I24" s="3" t="s">
        <v>166</v>
      </c>
    </row>
    <row r="25" spans="1:7" ht="12.75" customHeight="1">
      <c r="A25" s="3">
        <v>3.2</v>
      </c>
      <c r="B25" s="6" t="s">
        <v>84</v>
      </c>
      <c r="C25" s="16" t="s">
        <v>201</v>
      </c>
      <c r="D25" s="48"/>
      <c r="E25" s="48"/>
      <c r="F25" s="48"/>
      <c r="G25" s="49"/>
    </row>
    <row r="26" spans="1:7" ht="12.75" customHeight="1">
      <c r="A26" s="3">
        <v>3.3</v>
      </c>
      <c r="B26" s="6" t="s">
        <v>17</v>
      </c>
      <c r="C26" s="16" t="s">
        <v>201</v>
      </c>
      <c r="D26" s="48"/>
      <c r="E26" s="48"/>
      <c r="F26" s="48"/>
      <c r="G26" s="49"/>
    </row>
    <row r="27" spans="1:9" ht="12.75" customHeight="1">
      <c r="A27" s="3">
        <v>3.4</v>
      </c>
      <c r="B27" s="6" t="s">
        <v>184</v>
      </c>
      <c r="C27" s="16" t="s">
        <v>201</v>
      </c>
      <c r="D27" s="48"/>
      <c r="E27" s="48"/>
      <c r="F27" s="48"/>
      <c r="G27" s="49"/>
      <c r="I27" s="3" t="s">
        <v>196</v>
      </c>
    </row>
    <row r="28" spans="1:7" ht="13.5" customHeight="1">
      <c r="A28" s="3">
        <v>3.5</v>
      </c>
      <c r="B28" s="20" t="s">
        <v>18</v>
      </c>
      <c r="C28" s="16" t="s">
        <v>201</v>
      </c>
      <c r="D28" s="50">
        <f>SUM(D24:D27)</f>
        <v>0</v>
      </c>
      <c r="E28" s="50">
        <f>SUM(E24:E27)</f>
        <v>0</v>
      </c>
      <c r="F28" s="50">
        <f>SUM(F24:F27)</f>
        <v>0</v>
      </c>
      <c r="G28" s="51">
        <f>SUM(G24:G27)</f>
        <v>0</v>
      </c>
    </row>
    <row r="29" spans="1:7" ht="18" customHeight="1">
      <c r="A29" s="12">
        <v>4</v>
      </c>
      <c r="B29" s="106" t="s">
        <v>105</v>
      </c>
      <c r="C29" s="101"/>
      <c r="D29" s="101"/>
      <c r="E29" s="101"/>
      <c r="F29" s="101"/>
      <c r="G29" s="107"/>
    </row>
    <row r="30" spans="1:11" ht="12.75" customHeight="1">
      <c r="A30" s="3">
        <v>4.1</v>
      </c>
      <c r="B30" s="6" t="s">
        <v>106</v>
      </c>
      <c r="C30" s="16" t="s">
        <v>41</v>
      </c>
      <c r="D30" s="54" t="str">
        <f>IF(D28=0," ",IF(OR($G$12&lt;25,$G$12&lt;=25),$D$158,IF(AND($G$12&gt;25,$G$12&lt;=50),$E$158,IF(AND($G$12&gt;50,$G$12&lt;=120),$F$158,IF(AND($G$12&gt;120,$G$12&lt;=500),$G$158,IF($G$12&gt;500,$I$158))))))</f>
        <v> </v>
      </c>
      <c r="E30" s="54" t="str">
        <f>IF(ISERROR(VLOOKUP(E17,B101:G106,5))," ",VLOOKUP(E17,B101:G106,5))</f>
        <v> </v>
      </c>
      <c r="F30" s="54" t="str">
        <f>IF(F28=0," ",IF(F28=0," ",IF(OR($G$12&lt;25,$G$12&lt;=25),$D$158,IF(AND($G$12&gt;25,$G$12&lt;=50),$E$158,IF(AND($G$12&gt;50,$G$12&lt;=120),$F$158,IF(AND($G$12&gt;120,$G$12&lt;=500),$G$158,IF($G$12&gt;500,$I$158)))))+IF(OR($G$12&lt;25,$G$12&lt;=25),$G$12*$D$165,IF(AND($G$12&gt;25,$G$12&lt;=50),G12*$E$165,IF(AND($G$12&gt;50,$G$12&lt;=120),$G$12*$F$165,IF(AND($G$12&gt;120,$G$12&lt;=500),$G$12*$G$165,IF($G$12&gt;500,G12*$I$165)))))))</f>
        <v> </v>
      </c>
      <c r="G30" s="74" t="str">
        <f>IF(G28=0," ",IF(G28=0," ",IF(OR($G$12&lt;25,$G$12&lt;=25),$D$158,IF(AND($G$12&gt;25,$G$12&lt;=50),$E$158,IF(AND($G$12&gt;50,$G$12&lt;=120),$F$158,IF(AND($G$12&gt;120,$G$12&lt;=500),$G$158,IF($G$12&gt;500,$I$158)))))))</f>
        <v> </v>
      </c>
      <c r="J30" s="69"/>
      <c r="K30" s="69"/>
    </row>
    <row r="31" spans="1:9" ht="12.75" customHeight="1">
      <c r="A31" s="3">
        <v>4.2</v>
      </c>
      <c r="B31" s="6" t="s">
        <v>19</v>
      </c>
      <c r="C31" s="16" t="s">
        <v>41</v>
      </c>
      <c r="D31" s="48"/>
      <c r="E31" s="48"/>
      <c r="F31" s="48"/>
      <c r="G31" s="49"/>
      <c r="I31" s="3" t="s">
        <v>167</v>
      </c>
    </row>
    <row r="32" spans="1:7" ht="12.75" customHeight="1">
      <c r="A32" s="3">
        <v>4.3</v>
      </c>
      <c r="B32" s="6" t="s">
        <v>20</v>
      </c>
      <c r="C32" s="16" t="s">
        <v>202</v>
      </c>
      <c r="D32" s="31">
        <f>$C$145</f>
        <v>300</v>
      </c>
      <c r="E32" s="31">
        <f>$C$145</f>
        <v>300</v>
      </c>
      <c r="F32" s="31">
        <f>$C$145</f>
        <v>300</v>
      </c>
      <c r="G32" s="32">
        <f>$C$145</f>
        <v>300</v>
      </c>
    </row>
    <row r="33" spans="1:7" ht="13.5" customHeight="1">
      <c r="A33" s="3">
        <v>4.4</v>
      </c>
      <c r="B33" s="20" t="s">
        <v>21</v>
      </c>
      <c r="C33" s="16" t="s">
        <v>201</v>
      </c>
      <c r="D33" s="31" t="str">
        <f>IF(ISERROR(IF(D31&gt;0,D31,D30)*D32)," ",(IF(D31&gt;0,D31,D30)*D32))</f>
        <v> </v>
      </c>
      <c r="E33" s="31" t="str">
        <f>IF(ISERROR(IF(E31&gt;0,E31,E30)*E32)," ",(IF(E31&gt;0,E31,E30)*E32))</f>
        <v> </v>
      </c>
      <c r="F33" s="31" t="str">
        <f>IF(ISERROR(IF(F31&gt;0,F31,F30)*F32)," ",(IF(F31&gt;0,F31,F30)*F32))</f>
        <v> </v>
      </c>
      <c r="G33" s="32" t="str">
        <f>IF(ISERROR(IF(G31&gt;0,G31,G30)*G32)," ",(IF(G31&gt;0,G31,G30)*G32))</f>
        <v> </v>
      </c>
    </row>
    <row r="34" spans="1:7" ht="13.5" customHeight="1">
      <c r="A34" s="3">
        <v>4.5</v>
      </c>
      <c r="B34" s="20" t="s">
        <v>22</v>
      </c>
      <c r="C34" s="16" t="s">
        <v>201</v>
      </c>
      <c r="D34" s="31" t="str">
        <f>IF(ISERROR(SUM(D28+D33))," ",(SUM(D28+D33)))</f>
        <v> </v>
      </c>
      <c r="E34" s="31" t="str">
        <f>IF(ISERROR(SUM(E28+E33))," ",(SUM(E28+E33)))</f>
        <v> </v>
      </c>
      <c r="F34" s="31" t="str">
        <f>IF(ISERROR(SUM(F28+F33))," ",(SUM(F28+F33)))</f>
        <v> </v>
      </c>
      <c r="G34" s="32" t="str">
        <f>IF(ISERROR(SUM(G28+G33))," ",(SUM(G28+G33)))</f>
        <v> </v>
      </c>
    </row>
    <row r="35" spans="1:7" ht="18" customHeight="1">
      <c r="A35" s="12">
        <v>5</v>
      </c>
      <c r="B35" s="106" t="s">
        <v>23</v>
      </c>
      <c r="C35" s="101"/>
      <c r="D35" s="101"/>
      <c r="E35" s="101"/>
      <c r="F35" s="101"/>
      <c r="G35" s="107"/>
    </row>
    <row r="36" spans="1:7" ht="12.75" customHeight="1">
      <c r="A36" s="3">
        <v>5.1</v>
      </c>
      <c r="B36" s="6" t="s">
        <v>24</v>
      </c>
      <c r="C36" s="16" t="s">
        <v>201</v>
      </c>
      <c r="D36" s="31">
        <f>SUM(D28/100*C134)</f>
        <v>0</v>
      </c>
      <c r="E36" s="31" t="str">
        <f>IF(ISERROR(VLOOKUP(E17,B101:G106,6)/100*E28)," ",(VLOOKUP(E17,B101:G106,6)/100*E28))</f>
        <v> </v>
      </c>
      <c r="F36" s="31">
        <f>SUM(F28/100*C141)</f>
        <v>0</v>
      </c>
      <c r="G36" s="32">
        <f>SUM(G28/100*C142)</f>
        <v>0</v>
      </c>
    </row>
    <row r="37" spans="1:9" ht="12.75" customHeight="1">
      <c r="A37" s="3">
        <v>5.2</v>
      </c>
      <c r="B37" s="6" t="s">
        <v>25</v>
      </c>
      <c r="C37" s="16" t="s">
        <v>201</v>
      </c>
      <c r="D37" s="48"/>
      <c r="E37" s="48"/>
      <c r="F37" s="48"/>
      <c r="G37" s="49"/>
      <c r="I37" s="3" t="s">
        <v>167</v>
      </c>
    </row>
    <row r="38" spans="1:7" ht="18" customHeight="1">
      <c r="A38" s="12">
        <v>6</v>
      </c>
      <c r="B38" s="106" t="s">
        <v>82</v>
      </c>
      <c r="C38" s="101"/>
      <c r="D38" s="101"/>
      <c r="E38" s="101"/>
      <c r="F38" s="101"/>
      <c r="G38" s="107"/>
    </row>
    <row r="39" spans="1:7" ht="12.75" customHeight="1">
      <c r="A39" s="3">
        <v>6.1</v>
      </c>
      <c r="B39" s="6" t="s">
        <v>27</v>
      </c>
      <c r="C39" s="16" t="s">
        <v>43</v>
      </c>
      <c r="D39" s="33">
        <f>$C$69</f>
        <v>20</v>
      </c>
      <c r="E39" s="33" t="str">
        <f>IF(E17=0," ",$C$69)</f>
        <v> </v>
      </c>
      <c r="F39" s="33">
        <f>$C$69</f>
        <v>20</v>
      </c>
      <c r="G39" s="34">
        <f>$C$69</f>
        <v>20</v>
      </c>
    </row>
    <row r="40" spans="1:7" ht="12.75" customHeight="1">
      <c r="A40" s="3">
        <v>6.2</v>
      </c>
      <c r="B40" s="6" t="s">
        <v>28</v>
      </c>
      <c r="C40" s="16" t="s">
        <v>44</v>
      </c>
      <c r="D40" s="29">
        <f>$C$71*100</f>
        <v>2.90625</v>
      </c>
      <c r="E40" s="29" t="str">
        <f>IF(E17=0," ",$C$71*100)</f>
        <v> </v>
      </c>
      <c r="F40" s="29">
        <f>$C$71*100</f>
        <v>2.90625</v>
      </c>
      <c r="G40" s="30">
        <f>$C$71*100</f>
        <v>2.90625</v>
      </c>
    </row>
    <row r="41" spans="1:7" ht="12.75" customHeight="1">
      <c r="A41" s="3">
        <v>6.3</v>
      </c>
      <c r="B41" s="6" t="s">
        <v>29</v>
      </c>
      <c r="C41" s="16" t="s">
        <v>45</v>
      </c>
      <c r="D41" s="29">
        <f>$F$69</f>
        <v>15.0072507422597</v>
      </c>
      <c r="E41" s="29" t="str">
        <f>IF(E17=0," ",$F$69)</f>
        <v> </v>
      </c>
      <c r="F41" s="29">
        <f>$F$69</f>
        <v>15.0072507422597</v>
      </c>
      <c r="G41" s="30">
        <f>$F$69</f>
        <v>15.0072507422597</v>
      </c>
    </row>
    <row r="42" spans="1:7" ht="12.75" customHeight="1">
      <c r="A42" s="3">
        <v>6.4</v>
      </c>
      <c r="B42" s="6" t="s">
        <v>80</v>
      </c>
      <c r="C42" s="16" t="s">
        <v>44</v>
      </c>
      <c r="D42" s="29">
        <f>$C$74*100</f>
        <v>1</v>
      </c>
      <c r="E42" s="29" t="str">
        <f>IF(E17=0," ",$C$74*100)</f>
        <v> </v>
      </c>
      <c r="F42" s="29">
        <f>$C$74*100</f>
        <v>1</v>
      </c>
      <c r="G42" s="30">
        <f>$C$74*100</f>
        <v>1</v>
      </c>
    </row>
    <row r="43" spans="1:7" ht="12.75" customHeight="1">
      <c r="A43" s="3">
        <v>6.5</v>
      </c>
      <c r="B43" s="6" t="s">
        <v>81</v>
      </c>
      <c r="C43" s="16" t="s">
        <v>44</v>
      </c>
      <c r="D43" s="29">
        <f>$C$78*100</f>
        <v>1.5</v>
      </c>
      <c r="E43" s="29" t="str">
        <f>IF(E17=0," ",$C$78*100)</f>
        <v> </v>
      </c>
      <c r="F43" s="29">
        <f>$C$78*100</f>
        <v>1.5</v>
      </c>
      <c r="G43" s="30">
        <f>$C$78*100</f>
        <v>1.5</v>
      </c>
    </row>
    <row r="44" spans="1:7" ht="18" customHeight="1">
      <c r="A44" s="12">
        <v>7</v>
      </c>
      <c r="B44" s="106" t="s">
        <v>83</v>
      </c>
      <c r="C44" s="101"/>
      <c r="D44" s="101"/>
      <c r="E44" s="101"/>
      <c r="F44" s="101"/>
      <c r="G44" s="107"/>
    </row>
    <row r="45" spans="1:7" ht="12.75" customHeight="1">
      <c r="A45" s="3">
        <v>7.1</v>
      </c>
      <c r="B45" s="6" t="s">
        <v>26</v>
      </c>
      <c r="C45" s="16" t="s">
        <v>201</v>
      </c>
      <c r="D45" s="31" t="str">
        <f>IF(ISERROR(SUM(D22*C76))," ",(SUM(D22*C76)))</f>
        <v> </v>
      </c>
      <c r="E45" s="31" t="str">
        <f>IF(ISERROR(SUM(E22*C76))," ",(SUM(E22*C76)))</f>
        <v> </v>
      </c>
      <c r="F45" s="31">
        <f>SUM(F22*C76)</f>
        <v>0</v>
      </c>
      <c r="G45" s="32">
        <f>SUM(G22*C76)</f>
        <v>0</v>
      </c>
    </row>
    <row r="46" spans="1:7" ht="12.75" customHeight="1">
      <c r="A46" s="3">
        <v>7.2</v>
      </c>
      <c r="B46" s="6" t="s">
        <v>23</v>
      </c>
      <c r="C46" s="16" t="s">
        <v>201</v>
      </c>
      <c r="D46" s="31">
        <f>IF(D37&gt;0,D37,D36)*C80</f>
        <v>0</v>
      </c>
      <c r="E46" s="31" t="str">
        <f>IF(ISERROR(IF(E37&gt;0,E37,E36)*C80)," ",(IF(E37&gt;0,E37,E36)*C80))</f>
        <v> </v>
      </c>
      <c r="F46" s="31">
        <f>IF(F37&gt;0,F37,F36)*C80</f>
        <v>0</v>
      </c>
      <c r="G46" s="32">
        <f>IF(G37&gt;0,G37,G36)*C80</f>
        <v>0</v>
      </c>
    </row>
    <row r="47" spans="1:7" ht="12.75" customHeight="1">
      <c r="A47" s="3">
        <v>7.3</v>
      </c>
      <c r="B47" s="6" t="s">
        <v>30</v>
      </c>
      <c r="C47" s="16" t="s">
        <v>201</v>
      </c>
      <c r="D47" s="31" t="str">
        <f>IF(ISERROR(D34/D41)," ",(D34/D41))</f>
        <v> </v>
      </c>
      <c r="E47" s="31" t="str">
        <f>IF(ISERROR(E34/E41)," ",(E34/E41))</f>
        <v> </v>
      </c>
      <c r="F47" s="31" t="str">
        <f>IF(ISERROR(F34/F41)," ",(F34/F41))</f>
        <v> </v>
      </c>
      <c r="G47" s="32" t="str">
        <f>IF(ISERROR(G34/G41)," ",(G34/G41))</f>
        <v> </v>
      </c>
    </row>
    <row r="48" spans="1:7" ht="13.5" customHeight="1">
      <c r="A48" s="3">
        <v>7.4</v>
      </c>
      <c r="B48" s="13" t="s">
        <v>31</v>
      </c>
      <c r="C48" s="21" t="s">
        <v>201</v>
      </c>
      <c r="D48" s="35">
        <f>SUM(D45:D47)</f>
        <v>0</v>
      </c>
      <c r="E48" s="35">
        <f>SUM(E45:E47)</f>
        <v>0</v>
      </c>
      <c r="F48" s="35">
        <f>SUM(F45:F47)</f>
        <v>0</v>
      </c>
      <c r="G48" s="36">
        <f>SUM(G45:G47)</f>
        <v>0</v>
      </c>
    </row>
    <row r="49" spans="3:7" ht="12.75" customHeight="1">
      <c r="C49" s="4"/>
      <c r="D49" s="4"/>
      <c r="E49" s="4"/>
      <c r="F49" s="4"/>
      <c r="G49" s="4"/>
    </row>
    <row r="50" spans="1:7" ht="15" customHeight="1">
      <c r="A50" s="12">
        <v>8</v>
      </c>
      <c r="B50" s="108" t="s">
        <v>32</v>
      </c>
      <c r="C50" s="109"/>
      <c r="D50" s="109"/>
      <c r="E50" s="109"/>
      <c r="F50" s="109"/>
      <c r="G50" s="110"/>
    </row>
    <row r="51" spans="1:7" ht="15" customHeight="1">
      <c r="A51" s="3">
        <v>8.1</v>
      </c>
      <c r="B51" s="98" t="s">
        <v>34</v>
      </c>
      <c r="C51" s="99"/>
      <c r="D51" s="77" t="str">
        <f>IF(D28=0," ",IF(D28=0," ",IF(OR(E17=0,D28=0),1,IF(AND(E48&lt;D48,E28=0),1,IF(AND(D48&gt;E48,E28&gt;0),D48/E48,1)))))</f>
        <v> </v>
      </c>
      <c r="E51" s="77" t="str">
        <f>IF(E17=0," ",IF(E28=0," ",IF(OR(D28=0),1,IF(AND(E48&gt;D48,E28&gt;0),E48/D48,1))))</f>
        <v> </v>
      </c>
      <c r="F51" s="78" t="str">
        <f>IF(AND($D$51=100%,F28&gt;0),F48/$D$48,IF(F28&gt;0,F48/$E$48," "))</f>
        <v> </v>
      </c>
      <c r="G51" s="79" t="str">
        <f>IF(AND($D$51=100%,G28&gt;0),G48/$D$48,IF(G28&gt;0,G48/$E$48," "))</f>
        <v> </v>
      </c>
    </row>
    <row r="52" spans="1:7" ht="15" customHeight="1">
      <c r="A52" s="3">
        <v>8.2</v>
      </c>
      <c r="B52" s="95" t="s">
        <v>33</v>
      </c>
      <c r="C52" s="96"/>
      <c r="D52" s="96"/>
      <c r="E52" s="97"/>
      <c r="F52" s="72" t="str">
        <f>IF(F51=" "," ",IF(F51&lt;=110%,"JA",IF(F51&gt;110%,"NEIN")))</f>
        <v> </v>
      </c>
      <c r="G52" s="71" t="str">
        <f>IF(G51=" "," ",IF(G51&lt;=110%,"JA",IF(G51&gt;110%,"NEIN")))</f>
        <v> </v>
      </c>
    </row>
    <row r="53" ht="11.25" customHeight="1"/>
    <row r="54" spans="2:6" ht="13.5" customHeight="1">
      <c r="B54" s="2" t="s">
        <v>36</v>
      </c>
      <c r="C54" s="12" t="s">
        <v>37</v>
      </c>
      <c r="D54" s="15"/>
      <c r="E54" s="15"/>
      <c r="F54" s="12" t="s">
        <v>38</v>
      </c>
    </row>
    <row r="55" ht="9.75" customHeight="1"/>
    <row r="56" spans="2:12" ht="13.5" customHeight="1">
      <c r="B56" s="3" t="s">
        <v>39</v>
      </c>
      <c r="C56" s="14"/>
      <c r="D56" s="14"/>
      <c r="F56" s="14"/>
      <c r="G56" s="14"/>
      <c r="L56" s="63"/>
    </row>
    <row r="57" ht="11.25" customHeight="1">
      <c r="B57" s="3"/>
    </row>
    <row r="58" spans="2:7" ht="13.5" customHeight="1">
      <c r="B58" s="3" t="s">
        <v>40</v>
      </c>
      <c r="C58" s="14"/>
      <c r="D58" s="14"/>
      <c r="F58" s="14"/>
      <c r="G58" s="14"/>
    </row>
    <row r="59" spans="2:7" ht="7.5" customHeight="1">
      <c r="B59" s="82"/>
      <c r="C59" s="82"/>
      <c r="D59" s="82"/>
      <c r="E59" s="82"/>
      <c r="F59" s="82"/>
      <c r="G59" s="82"/>
    </row>
    <row r="60" spans="2:7" ht="13.5" customHeight="1">
      <c r="B60" s="82"/>
      <c r="C60" s="82"/>
      <c r="D60" s="82"/>
      <c r="E60" s="82"/>
      <c r="F60" s="82"/>
      <c r="G60" s="83"/>
    </row>
    <row r="61" ht="13.5" customHeight="1" hidden="1"/>
    <row r="62" ht="13.5" customHeight="1" hidden="1">
      <c r="B62" s="52">
        <f ca="1">TODAY()</f>
        <v>41171</v>
      </c>
    </row>
    <row r="63" ht="13.5" customHeight="1" hidden="1"/>
    <row r="64" spans="2:6" ht="13.5" customHeight="1" hidden="1">
      <c r="B64" s="3" t="s">
        <v>86</v>
      </c>
      <c r="C64" s="3">
        <v>3150</v>
      </c>
      <c r="D64" s="3" t="s">
        <v>87</v>
      </c>
      <c r="E64" s="3"/>
      <c r="F64" s="3"/>
    </row>
    <row r="65" spans="2:6" ht="13.5" customHeight="1" hidden="1">
      <c r="B65" s="3" t="s">
        <v>91</v>
      </c>
      <c r="C65" s="3">
        <v>16</v>
      </c>
      <c r="D65" s="3" t="s">
        <v>92</v>
      </c>
      <c r="E65" s="3"/>
      <c r="F65" s="3"/>
    </row>
    <row r="66" spans="2:6" ht="13.5" customHeight="1" hidden="1">
      <c r="B66" s="3" t="s">
        <v>88</v>
      </c>
      <c r="C66" s="3">
        <v>20</v>
      </c>
      <c r="D66" s="3" t="s">
        <v>90</v>
      </c>
      <c r="E66" s="3"/>
      <c r="F66" s="3"/>
    </row>
    <row r="67" spans="2:6" ht="13.5" customHeight="1" hidden="1">
      <c r="B67" s="3" t="s">
        <v>89</v>
      </c>
      <c r="C67" s="3">
        <v>-7</v>
      </c>
      <c r="D67" s="3" t="s">
        <v>90</v>
      </c>
      <c r="E67" s="3"/>
      <c r="F67" s="3"/>
    </row>
    <row r="68" spans="2:6" ht="13.5" customHeight="1" hidden="1">
      <c r="B68" s="3"/>
      <c r="C68" s="3"/>
      <c r="D68" s="3"/>
      <c r="E68" s="3"/>
      <c r="F68" s="3"/>
    </row>
    <row r="69" spans="2:6" ht="13.5" customHeight="1" hidden="1">
      <c r="B69" s="3" t="s">
        <v>27</v>
      </c>
      <c r="C69" s="24">
        <v>20</v>
      </c>
      <c r="D69" s="3" t="s">
        <v>43</v>
      </c>
      <c r="E69" s="3" t="s">
        <v>107</v>
      </c>
      <c r="F69" s="39">
        <f>PV(C71,C69,-1,0,0)</f>
        <v>15.0072507422597</v>
      </c>
    </row>
    <row r="70" spans="2:7" ht="34.5" customHeight="1" hidden="1">
      <c r="B70" s="3"/>
      <c r="C70" s="24"/>
      <c r="D70" s="58">
        <v>2008</v>
      </c>
      <c r="E70" s="58">
        <v>2009</v>
      </c>
      <c r="F70" s="58">
        <v>2010</v>
      </c>
      <c r="G70" s="58">
        <v>2011</v>
      </c>
    </row>
    <row r="71" spans="2:7" ht="13.5" customHeight="1" hidden="1">
      <c r="B71" s="3" t="s">
        <v>28</v>
      </c>
      <c r="C71" s="38">
        <f>SUM(D71:G71)/4</f>
        <v>0.029062499999999998</v>
      </c>
      <c r="D71" s="57">
        <v>0.03375</v>
      </c>
      <c r="E71" s="57">
        <v>0.0275</v>
      </c>
      <c r="F71" s="57">
        <v>0.0275</v>
      </c>
      <c r="G71" s="57">
        <v>0.0275</v>
      </c>
    </row>
    <row r="72" spans="2:6" ht="13.5" customHeight="1" hidden="1">
      <c r="B72" s="3"/>
      <c r="C72" s="37"/>
      <c r="D72" s="3"/>
      <c r="E72" s="3"/>
      <c r="F72" s="3"/>
    </row>
    <row r="73" spans="2:6" ht="13.5" customHeight="1" hidden="1">
      <c r="B73" s="3"/>
      <c r="C73" s="37"/>
      <c r="D73" s="3"/>
      <c r="E73" s="3"/>
      <c r="F73" s="3"/>
    </row>
    <row r="74" spans="2:6" ht="13.5" customHeight="1" hidden="1">
      <c r="B74" s="3" t="s">
        <v>103</v>
      </c>
      <c r="C74" s="38">
        <v>0.01</v>
      </c>
      <c r="D74" s="3"/>
      <c r="E74" s="3"/>
      <c r="F74" s="3"/>
    </row>
    <row r="75" spans="2:6" ht="13.5" customHeight="1" hidden="1">
      <c r="B75" s="3" t="s">
        <v>85</v>
      </c>
      <c r="C75" s="40">
        <f>IF(C71&lt;&gt;C74,1/(C71-C74)*(1-((1+C74)/(1+C71))^C69),C69/(1+C71))</f>
        <v>16.366881561610768</v>
      </c>
      <c r="D75" s="3"/>
      <c r="E75" s="3"/>
      <c r="F75" s="3"/>
    </row>
    <row r="76" spans="2:6" ht="13.5" customHeight="1" hidden="1">
      <c r="B76" s="3" t="s">
        <v>85</v>
      </c>
      <c r="C76" s="37">
        <f>SUM(C75/F69)</f>
        <v>1.090598260980768</v>
      </c>
      <c r="D76" s="3"/>
      <c r="E76" s="3"/>
      <c r="F76" s="3"/>
    </row>
    <row r="77" spans="2:6" ht="13.5" customHeight="1" hidden="1">
      <c r="B77" s="3"/>
      <c r="C77" s="38"/>
      <c r="D77" s="3"/>
      <c r="E77" s="3"/>
      <c r="F77" s="3"/>
    </row>
    <row r="78" spans="2:6" ht="13.5" customHeight="1" hidden="1">
      <c r="B78" s="3" t="s">
        <v>96</v>
      </c>
      <c r="C78" s="38">
        <v>0.015</v>
      </c>
      <c r="D78" s="3"/>
      <c r="E78" s="3"/>
      <c r="F78" s="3"/>
    </row>
    <row r="79" spans="2:6" ht="13.5" customHeight="1" hidden="1">
      <c r="B79" s="3" t="s">
        <v>93</v>
      </c>
      <c r="C79" s="37">
        <f>IF(C71&lt;&gt;C78,1/(C71-C78)*(1-((1+C78)/(1+C71))^C69),C69/(1+C71))</f>
        <v>17.107442736420598</v>
      </c>
      <c r="D79" s="3"/>
      <c r="E79" s="3"/>
      <c r="F79" s="3"/>
    </row>
    <row r="80" spans="2:6" ht="13.5" customHeight="1" hidden="1">
      <c r="B80" s="3" t="s">
        <v>93</v>
      </c>
      <c r="C80" s="37">
        <f>SUM(C79/F69)</f>
        <v>1.139945152528628</v>
      </c>
      <c r="D80" s="3"/>
      <c r="E80" s="3"/>
      <c r="F80" s="3"/>
    </row>
    <row r="81" spans="2:6" ht="13.5" customHeight="1" hidden="1">
      <c r="B81" s="3"/>
      <c r="C81" s="3"/>
      <c r="D81" s="3"/>
      <c r="E81" s="3"/>
      <c r="F81" s="3"/>
    </row>
    <row r="82" ht="13.5" customHeight="1" hidden="1"/>
    <row r="83" spans="2:7" ht="13.5" customHeight="1" hidden="1">
      <c r="B83" s="3" t="s">
        <v>50</v>
      </c>
      <c r="C83" s="23" t="s">
        <v>51</v>
      </c>
      <c r="D83" s="3"/>
      <c r="E83" s="3"/>
      <c r="F83" s="3"/>
      <c r="G83" s="3"/>
    </row>
    <row r="84" spans="2:7" ht="13.5" customHeight="1" hidden="1">
      <c r="B84" s="3"/>
      <c r="C84" s="24"/>
      <c r="D84" s="3"/>
      <c r="E84" s="3"/>
      <c r="F84" s="3"/>
      <c r="G84" s="3"/>
    </row>
    <row r="85" spans="1:7" ht="13.5" customHeight="1" hidden="1">
      <c r="A85" s="44"/>
      <c r="B85" s="45" t="s">
        <v>147</v>
      </c>
      <c r="C85" s="24">
        <v>75</v>
      </c>
      <c r="D85" s="3"/>
      <c r="E85" s="3"/>
      <c r="F85" s="3"/>
      <c r="G85" s="3"/>
    </row>
    <row r="86" spans="1:7" ht="13.5" customHeight="1" hidden="1">
      <c r="A86" s="44"/>
      <c r="B86" s="45" t="s">
        <v>148</v>
      </c>
      <c r="C86" s="24">
        <v>50</v>
      </c>
      <c r="D86" s="3"/>
      <c r="E86" s="3"/>
      <c r="F86" s="3"/>
      <c r="G86" s="3"/>
    </row>
    <row r="87" spans="1:7" ht="13.5" customHeight="1" hidden="1">
      <c r="A87" s="44"/>
      <c r="B87" s="45" t="s">
        <v>149</v>
      </c>
      <c r="C87" s="24">
        <v>25</v>
      </c>
      <c r="D87" s="3"/>
      <c r="E87" s="3"/>
      <c r="F87" s="3"/>
      <c r="G87" s="3"/>
    </row>
    <row r="88" spans="1:7" ht="13.5" customHeight="1" hidden="1">
      <c r="A88" s="44"/>
      <c r="B88" s="45" t="s">
        <v>150</v>
      </c>
      <c r="C88" s="24">
        <v>25</v>
      </c>
      <c r="D88" s="3"/>
      <c r="E88" s="3"/>
      <c r="F88" s="3"/>
      <c r="G88" s="3"/>
    </row>
    <row r="89" spans="1:7" ht="13.5" customHeight="1" hidden="1">
      <c r="A89" s="44"/>
      <c r="B89" s="45" t="s">
        <v>151</v>
      </c>
      <c r="C89" s="24">
        <v>25</v>
      </c>
      <c r="D89" s="3"/>
      <c r="E89" s="3"/>
      <c r="F89" s="3"/>
      <c r="G89" s="3"/>
    </row>
    <row r="90" spans="1:7" ht="13.5" customHeight="1" hidden="1">
      <c r="A90" s="44"/>
      <c r="B90" s="45" t="s">
        <v>152</v>
      </c>
      <c r="C90" s="24">
        <v>200</v>
      </c>
      <c r="D90" s="3"/>
      <c r="E90" s="3"/>
      <c r="F90" s="3"/>
      <c r="G90" s="3"/>
    </row>
    <row r="91" spans="1:7" ht="13.5" customHeight="1" hidden="1">
      <c r="A91" s="44"/>
      <c r="B91" s="45" t="s">
        <v>153</v>
      </c>
      <c r="C91" s="24">
        <v>50</v>
      </c>
      <c r="D91" s="3"/>
      <c r="E91" s="3"/>
      <c r="F91" s="3"/>
      <c r="G91" s="3"/>
    </row>
    <row r="92" spans="1:7" ht="13.5" customHeight="1" hidden="1">
      <c r="A92" s="44"/>
      <c r="B92" s="45" t="s">
        <v>154</v>
      </c>
      <c r="C92" s="24">
        <v>100</v>
      </c>
      <c r="D92" s="3"/>
      <c r="E92" s="3"/>
      <c r="F92" s="3"/>
      <c r="G92" s="3"/>
    </row>
    <row r="93" spans="1:7" ht="13.5" customHeight="1" hidden="1">
      <c r="A93" s="44"/>
      <c r="B93" s="45" t="s">
        <v>155</v>
      </c>
      <c r="C93" s="24">
        <v>25</v>
      </c>
      <c r="D93" s="3"/>
      <c r="E93" s="3"/>
      <c r="F93" s="3"/>
      <c r="G93" s="3"/>
    </row>
    <row r="94" spans="1:7" ht="13.5" customHeight="1" hidden="1">
      <c r="A94" s="44"/>
      <c r="B94" s="45" t="s">
        <v>144</v>
      </c>
      <c r="C94" s="24">
        <v>5</v>
      </c>
      <c r="D94" s="3"/>
      <c r="E94" s="3"/>
      <c r="F94" s="3"/>
      <c r="G94" s="3"/>
    </row>
    <row r="95" spans="1:7" ht="13.5" customHeight="1" hidden="1">
      <c r="A95" s="44"/>
      <c r="B95" s="45" t="s">
        <v>145</v>
      </c>
      <c r="C95" s="24">
        <v>300</v>
      </c>
      <c r="D95" s="3"/>
      <c r="E95" s="3"/>
      <c r="F95" s="3"/>
      <c r="G95" s="3"/>
    </row>
    <row r="96" spans="1:7" ht="13.5" customHeight="1" hidden="1">
      <c r="A96" s="44"/>
      <c r="B96" s="45" t="s">
        <v>146</v>
      </c>
      <c r="C96" s="24">
        <v>300</v>
      </c>
      <c r="D96" s="3"/>
      <c r="E96" s="3"/>
      <c r="F96" s="3"/>
      <c r="G96" s="3"/>
    </row>
    <row r="97" spans="2:7" ht="13.5" customHeight="1" hidden="1">
      <c r="B97" s="3"/>
      <c r="C97" s="24"/>
      <c r="D97" s="3"/>
      <c r="E97" s="3"/>
      <c r="F97" s="3"/>
      <c r="G97" s="3"/>
    </row>
    <row r="98" spans="2:7" ht="13.5" customHeight="1" hidden="1">
      <c r="B98" s="3"/>
      <c r="C98" s="24"/>
      <c r="D98" s="3"/>
      <c r="E98" s="3"/>
      <c r="F98" s="3"/>
      <c r="G98" s="3"/>
    </row>
    <row r="99" spans="2:7" ht="13.5" customHeight="1" hidden="1">
      <c r="B99" s="3" t="s">
        <v>47</v>
      </c>
      <c r="C99" s="24"/>
      <c r="D99" s="24" t="s">
        <v>156</v>
      </c>
      <c r="E99" s="24" t="s">
        <v>15</v>
      </c>
      <c r="F99" s="24" t="s">
        <v>157</v>
      </c>
      <c r="G99" s="24" t="s">
        <v>158</v>
      </c>
    </row>
    <row r="100" spans="2:7" ht="13.5" customHeight="1" hidden="1">
      <c r="B100" s="3"/>
      <c r="C100" s="24"/>
      <c r="D100" s="64"/>
      <c r="E100" s="24"/>
      <c r="F100" s="24"/>
      <c r="G100" s="24"/>
    </row>
    <row r="101" spans="2:7" ht="13.5" customHeight="1" hidden="1">
      <c r="B101" s="3"/>
      <c r="C101" s="24"/>
      <c r="D101" s="24"/>
      <c r="E101" s="81"/>
      <c r="F101" s="24"/>
      <c r="G101" s="24"/>
    </row>
    <row r="102" spans="2:7" ht="13.5" customHeight="1" hidden="1">
      <c r="B102" s="3" t="s">
        <v>53</v>
      </c>
      <c r="C102" s="24"/>
      <c r="D102" s="24">
        <f>G113</f>
        <v>0.85</v>
      </c>
      <c r="E102" s="37">
        <f>I126</f>
        <v>7.677499999999999</v>
      </c>
      <c r="F102" s="24">
        <f>IF(OR(G12&lt;25,G12&lt;=25),(D158+D163),IF(AND(G12&gt;25,G12&lt;=50),(E158+E163),IF(AND(G12&gt;50,G12&lt;=120),(F158+F163),IF(AND(G12&gt;120,G12&lt;=500),(G158+G163),IF(G12&gt;500,(I158+I163))))))</f>
        <v>37</v>
      </c>
      <c r="G102" s="24">
        <f>C136</f>
        <v>3</v>
      </c>
    </row>
    <row r="103" spans="2:7" ht="13.5" customHeight="1" hidden="1">
      <c r="B103" s="3" t="s">
        <v>54</v>
      </c>
      <c r="C103" s="24"/>
      <c r="D103" s="24">
        <f>G114</f>
        <v>0.75</v>
      </c>
      <c r="E103" s="37">
        <f>I127</f>
        <v>6.555</v>
      </c>
      <c r="F103" s="24">
        <f>IF(OR(G12&lt;25,G12&lt;=25),(D158+D164),IF(AND(G12&gt;25,G12&lt;=50),(E158+E164),IF(AND(G12&gt;50,G12&lt;=120),(F158+F164),IF(AND(G12&gt;120,G12&lt;=500),(G158+G164),IF(G12&gt;500,(I158+I164))))))</f>
        <v>37</v>
      </c>
      <c r="G103" s="24">
        <f>C137</f>
        <v>3</v>
      </c>
    </row>
    <row r="104" spans="2:7" ht="13.5" customHeight="1" hidden="1">
      <c r="B104" s="3" t="s">
        <v>52</v>
      </c>
      <c r="C104" s="24"/>
      <c r="D104" s="24">
        <f>G112</f>
        <v>0.7</v>
      </c>
      <c r="E104" s="37">
        <f>I125</f>
        <v>4.3575</v>
      </c>
      <c r="F104" s="24">
        <f>IF(OR(G12&lt;25,G12&lt;=25),D158,IF(AND(G12&gt;25,G12&lt;=50),E158,IF(AND(G12&gt;50,G12&lt;=120),F158,IF(AND(G12&gt;120,G12&lt;=500),G158,IF(G12&gt;500,I158)))))</f>
        <v>22</v>
      </c>
      <c r="G104" s="24">
        <f>C135</f>
        <v>3</v>
      </c>
    </row>
    <row r="105" spans="2:7" ht="13.5" customHeight="1" hidden="1">
      <c r="B105" s="3" t="s">
        <v>56</v>
      </c>
      <c r="C105" s="24"/>
      <c r="D105" s="24">
        <f>G115</f>
        <v>3.1</v>
      </c>
      <c r="E105" s="37">
        <f>I124</f>
        <v>14.21</v>
      </c>
      <c r="F105" s="24">
        <f>IF(OR(G12&lt;25,G12&lt;=25),D158,IF(AND(G12&gt;25,G12&lt;=50),E158,IF(AND(G12&gt;50,G12&lt;=120),F158,IF(AND(G12&gt;120,G12&lt;=500),G158,IF(G12&gt;500,I158)))))</f>
        <v>22</v>
      </c>
      <c r="G105" s="24">
        <f>C138</f>
        <v>1</v>
      </c>
    </row>
    <row r="106" spans="2:7" ht="13.5" customHeight="1" hidden="1">
      <c r="B106" s="3" t="s">
        <v>57</v>
      </c>
      <c r="C106" s="24"/>
      <c r="D106" s="24">
        <f>G116</f>
        <v>3.2</v>
      </c>
      <c r="E106" s="37">
        <f>I124</f>
        <v>14.21</v>
      </c>
      <c r="F106" s="24">
        <f>IF(OR(G12&lt;25,G12&lt;=25),D158,IF(AND(G12&gt;25,G12&lt;=50),E158,IF(AND(G12&gt;50,G12&lt;=120),F158,IF(AND(G12&gt;120,G12&lt;=500),G158,IF(G12&gt;500,I158)))))</f>
        <v>22</v>
      </c>
      <c r="G106" s="24">
        <f>C139</f>
        <v>2</v>
      </c>
    </row>
    <row r="107" spans="2:7" ht="13.5" customHeight="1" hidden="1">
      <c r="B107" s="3"/>
      <c r="C107" s="24"/>
      <c r="D107" s="3"/>
      <c r="E107" s="3"/>
      <c r="F107" s="3"/>
      <c r="G107" s="3"/>
    </row>
    <row r="108" spans="2:7" ht="13.5" customHeight="1" hidden="1">
      <c r="B108" s="3"/>
      <c r="C108" s="24"/>
      <c r="D108" s="3"/>
      <c r="E108" s="3"/>
      <c r="F108" s="3"/>
      <c r="G108" s="3"/>
    </row>
    <row r="109" spans="2:10" ht="13.5" customHeight="1" hidden="1">
      <c r="B109" s="3" t="s">
        <v>65</v>
      </c>
      <c r="C109" s="24"/>
      <c r="D109" s="24" t="s">
        <v>64</v>
      </c>
      <c r="E109" s="24" t="s">
        <v>66</v>
      </c>
      <c r="F109" s="24" t="s">
        <v>67</v>
      </c>
      <c r="G109" s="24" t="s">
        <v>71</v>
      </c>
      <c r="J109" s="3" t="s">
        <v>191</v>
      </c>
    </row>
    <row r="110" spans="2:7" ht="13.5" customHeight="1" hidden="1">
      <c r="B110" s="3"/>
      <c r="C110" s="24"/>
      <c r="D110" s="24"/>
      <c r="E110" s="24"/>
      <c r="F110" s="3"/>
      <c r="G110" s="24"/>
    </row>
    <row r="111" spans="2:11" ht="13.5" customHeight="1" hidden="1">
      <c r="B111" s="3" t="s">
        <v>55</v>
      </c>
      <c r="C111" s="24"/>
      <c r="D111" s="24">
        <v>2.8</v>
      </c>
      <c r="E111" s="24">
        <v>2.3</v>
      </c>
      <c r="F111" s="24">
        <v>3</v>
      </c>
      <c r="G111" s="24" t="s">
        <v>190</v>
      </c>
      <c r="J111" s="3" t="s">
        <v>192</v>
      </c>
      <c r="K111" s="3">
        <v>2.8</v>
      </c>
    </row>
    <row r="112" spans="2:11" ht="13.5" customHeight="1" hidden="1">
      <c r="B112" s="3" t="s">
        <v>52</v>
      </c>
      <c r="C112" s="24"/>
      <c r="D112" s="24">
        <v>0.65</v>
      </c>
      <c r="E112" s="24" t="s">
        <v>45</v>
      </c>
      <c r="F112" s="24" t="s">
        <v>68</v>
      </c>
      <c r="G112" s="24">
        <v>0.7</v>
      </c>
      <c r="J112" s="3" t="s">
        <v>193</v>
      </c>
      <c r="K112" s="3">
        <v>2.3</v>
      </c>
    </row>
    <row r="113" spans="2:7" ht="13.5" customHeight="1" hidden="1">
      <c r="B113" s="3" t="s">
        <v>53</v>
      </c>
      <c r="C113" s="24"/>
      <c r="D113" s="24">
        <v>0.7</v>
      </c>
      <c r="E113" s="24">
        <v>0.85</v>
      </c>
      <c r="F113" s="24" t="s">
        <v>68</v>
      </c>
      <c r="G113" s="24">
        <v>0.85</v>
      </c>
    </row>
    <row r="114" spans="2:7" ht="13.5" customHeight="1" hidden="1">
      <c r="B114" s="3" t="s">
        <v>54</v>
      </c>
      <c r="C114" s="24"/>
      <c r="D114" s="24">
        <v>0.7</v>
      </c>
      <c r="E114" s="24">
        <v>0.75</v>
      </c>
      <c r="F114" s="24" t="s">
        <v>68</v>
      </c>
      <c r="G114" s="24">
        <v>0.75</v>
      </c>
    </row>
    <row r="115" spans="2:7" ht="13.5" customHeight="1" hidden="1">
      <c r="B115" s="3" t="s">
        <v>56</v>
      </c>
      <c r="C115" s="24"/>
      <c r="D115" s="24">
        <v>3.4</v>
      </c>
      <c r="E115" s="24">
        <v>3.1</v>
      </c>
      <c r="F115" s="24">
        <v>4</v>
      </c>
      <c r="G115" s="24">
        <v>3.1</v>
      </c>
    </row>
    <row r="116" spans="2:7" ht="13.5" customHeight="1" hidden="1">
      <c r="B116" s="3" t="s">
        <v>57</v>
      </c>
      <c r="C116" s="24"/>
      <c r="D116" s="24">
        <v>3.4</v>
      </c>
      <c r="E116" s="24" t="s">
        <v>69</v>
      </c>
      <c r="F116" s="24">
        <v>4.5</v>
      </c>
      <c r="G116" s="24">
        <v>3.2</v>
      </c>
    </row>
    <row r="117" spans="2:7" ht="13.5" customHeight="1" hidden="1">
      <c r="B117" s="3" t="s">
        <v>58</v>
      </c>
      <c r="C117" s="24"/>
      <c r="D117" s="24">
        <v>0.93</v>
      </c>
      <c r="E117" s="24">
        <v>1</v>
      </c>
      <c r="F117" s="24" t="s">
        <v>45</v>
      </c>
      <c r="G117" s="24">
        <v>1</v>
      </c>
    </row>
    <row r="118" spans="2:7" ht="13.5" customHeight="1" hidden="1">
      <c r="B118" s="3" t="s">
        <v>10</v>
      </c>
      <c r="C118" s="24"/>
      <c r="D118" s="24">
        <v>0.85</v>
      </c>
      <c r="E118" s="24">
        <v>0.91</v>
      </c>
      <c r="F118" s="24" t="s">
        <v>70</v>
      </c>
      <c r="G118" s="24">
        <v>0.91</v>
      </c>
    </row>
    <row r="119" spans="2:7" ht="13.5" customHeight="1" hidden="1">
      <c r="B119" s="3" t="s">
        <v>11</v>
      </c>
      <c r="C119" s="24"/>
      <c r="D119" s="24">
        <v>0.85</v>
      </c>
      <c r="E119" s="24">
        <v>0.95</v>
      </c>
      <c r="F119" s="24" t="s">
        <v>70</v>
      </c>
      <c r="G119" s="24">
        <v>0.95</v>
      </c>
    </row>
    <row r="120" spans="2:7" ht="13.5" customHeight="1" hidden="1">
      <c r="B120" s="3"/>
      <c r="C120" s="24"/>
      <c r="D120" s="3"/>
      <c r="E120" s="3"/>
      <c r="F120" s="3"/>
      <c r="G120" s="3"/>
    </row>
    <row r="121" spans="2:7" ht="13.5" customHeight="1" hidden="1">
      <c r="B121" s="3"/>
      <c r="C121" s="24"/>
      <c r="D121" s="3"/>
      <c r="E121" s="3"/>
      <c r="F121" s="3"/>
      <c r="G121" s="3"/>
    </row>
    <row r="122" spans="2:9" ht="13.5" customHeight="1" hidden="1">
      <c r="B122" s="3" t="s">
        <v>59</v>
      </c>
      <c r="C122" s="24"/>
      <c r="D122" s="58">
        <v>2008</v>
      </c>
      <c r="E122" s="58">
        <v>2009</v>
      </c>
      <c r="F122" s="58">
        <v>2010</v>
      </c>
      <c r="G122" s="58">
        <v>2011</v>
      </c>
      <c r="I122" s="3" t="s">
        <v>104</v>
      </c>
    </row>
    <row r="123" spans="2:7" ht="13.5" customHeight="1" hidden="1">
      <c r="B123" s="3"/>
      <c r="C123" s="24"/>
      <c r="D123" s="24"/>
      <c r="E123" s="24"/>
      <c r="F123" s="24"/>
      <c r="G123" s="24"/>
    </row>
    <row r="124" spans="2:9" ht="13.5" customHeight="1" hidden="1">
      <c r="B124" s="3" t="s">
        <v>60</v>
      </c>
      <c r="C124" s="24"/>
      <c r="D124" s="58">
        <v>13.54</v>
      </c>
      <c r="E124" s="58">
        <v>13.49</v>
      </c>
      <c r="F124" s="58">
        <v>15.06</v>
      </c>
      <c r="G124" s="58">
        <v>14.75</v>
      </c>
      <c r="I124" s="73">
        <f aca="true" t="shared" si="0" ref="I124:I129">SUM(D124:G124)/4</f>
        <v>14.21</v>
      </c>
    </row>
    <row r="125" spans="2:9" ht="13.5" customHeight="1" hidden="1">
      <c r="B125" s="3" t="s">
        <v>52</v>
      </c>
      <c r="C125" s="24"/>
      <c r="D125" s="58">
        <v>4.27</v>
      </c>
      <c r="E125" s="58">
        <v>4.35</v>
      </c>
      <c r="F125" s="58">
        <v>4.28</v>
      </c>
      <c r="G125" s="58">
        <v>4.53</v>
      </c>
      <c r="I125" s="73">
        <f t="shared" si="0"/>
        <v>4.3575</v>
      </c>
    </row>
    <row r="126" spans="2:9" ht="13.5" customHeight="1" hidden="1">
      <c r="B126" s="3" t="s">
        <v>53</v>
      </c>
      <c r="C126" s="24"/>
      <c r="D126" s="58">
        <v>7.27</v>
      </c>
      <c r="E126" s="58">
        <v>7.7</v>
      </c>
      <c r="F126" s="58">
        <v>7.93</v>
      </c>
      <c r="G126" s="58">
        <v>7.81</v>
      </c>
      <c r="I126" s="73">
        <f t="shared" si="0"/>
        <v>7.677499999999999</v>
      </c>
    </row>
    <row r="127" spans="2:9" ht="13.5" customHeight="1" hidden="1">
      <c r="B127" s="3" t="s">
        <v>54</v>
      </c>
      <c r="C127" s="24"/>
      <c r="D127" s="58">
        <v>6.45</v>
      </c>
      <c r="E127" s="58">
        <v>6.35</v>
      </c>
      <c r="F127" s="58">
        <v>6.59</v>
      </c>
      <c r="G127" s="58">
        <v>6.83</v>
      </c>
      <c r="I127" s="73">
        <f t="shared" si="0"/>
        <v>6.555</v>
      </c>
    </row>
    <row r="128" spans="2:9" ht="13.5" customHeight="1" hidden="1">
      <c r="B128" s="3" t="s">
        <v>61</v>
      </c>
      <c r="C128" s="24"/>
      <c r="D128" s="58">
        <v>11</v>
      </c>
      <c r="E128" s="58">
        <v>6.95</v>
      </c>
      <c r="F128" s="58">
        <v>8.6</v>
      </c>
      <c r="G128" s="58">
        <v>9.86</v>
      </c>
      <c r="I128" s="73">
        <f t="shared" si="0"/>
        <v>9.1025</v>
      </c>
    </row>
    <row r="129" spans="2:9" ht="13.5" customHeight="1" hidden="1">
      <c r="B129" s="3" t="s">
        <v>62</v>
      </c>
      <c r="C129" s="24"/>
      <c r="D129" s="58">
        <v>9.62</v>
      </c>
      <c r="E129" s="58">
        <v>9.05</v>
      </c>
      <c r="F129" s="58">
        <v>8.63</v>
      </c>
      <c r="G129" s="58">
        <v>9.09</v>
      </c>
      <c r="I129" s="73">
        <f t="shared" si="0"/>
        <v>9.0975</v>
      </c>
    </row>
    <row r="130" spans="2:7" ht="13.5" customHeight="1" hidden="1">
      <c r="B130" s="3"/>
      <c r="C130" s="24"/>
      <c r="D130" s="3"/>
      <c r="E130" s="3"/>
      <c r="F130" s="3"/>
      <c r="G130" s="3"/>
    </row>
    <row r="131" spans="2:7" ht="13.5" customHeight="1" hidden="1">
      <c r="B131" s="3"/>
      <c r="C131" s="24"/>
      <c r="D131" s="3"/>
      <c r="E131" s="3"/>
      <c r="F131" s="3"/>
      <c r="G131" s="3"/>
    </row>
    <row r="132" spans="2:7" ht="13.5" customHeight="1" hidden="1">
      <c r="B132" s="3" t="s">
        <v>63</v>
      </c>
      <c r="C132" s="24"/>
      <c r="D132" s="3"/>
      <c r="E132" s="3"/>
      <c r="F132" s="3"/>
      <c r="G132" s="3"/>
    </row>
    <row r="133" spans="2:7" ht="13.5" customHeight="1" hidden="1">
      <c r="B133" s="3"/>
      <c r="C133" s="24"/>
      <c r="D133" s="3"/>
      <c r="E133" s="3"/>
      <c r="F133" s="3"/>
      <c r="G133" s="3"/>
    </row>
    <row r="134" spans="2:7" ht="13.5" customHeight="1" hidden="1">
      <c r="B134" s="3" t="s">
        <v>55</v>
      </c>
      <c r="C134" s="24">
        <v>1</v>
      </c>
      <c r="D134" s="3" t="s">
        <v>44</v>
      </c>
      <c r="E134" s="3"/>
      <c r="F134" s="3"/>
      <c r="G134" s="3"/>
    </row>
    <row r="135" spans="2:7" ht="13.5" customHeight="1" hidden="1">
      <c r="B135" s="3" t="s">
        <v>52</v>
      </c>
      <c r="C135" s="24">
        <v>3</v>
      </c>
      <c r="D135" s="3" t="s">
        <v>44</v>
      </c>
      <c r="E135" s="3"/>
      <c r="F135" s="3"/>
      <c r="G135" s="3"/>
    </row>
    <row r="136" spans="2:7" ht="13.5" customHeight="1" hidden="1">
      <c r="B136" s="3" t="s">
        <v>53</v>
      </c>
      <c r="C136" s="24">
        <v>3</v>
      </c>
      <c r="D136" s="3" t="s">
        <v>44</v>
      </c>
      <c r="E136" s="3"/>
      <c r="F136" s="3"/>
      <c r="G136" s="3"/>
    </row>
    <row r="137" spans="2:7" ht="13.5" customHeight="1" hidden="1">
      <c r="B137" s="3" t="s">
        <v>54</v>
      </c>
      <c r="C137" s="24">
        <v>3</v>
      </c>
      <c r="D137" s="3" t="s">
        <v>44</v>
      </c>
      <c r="E137" s="3"/>
      <c r="F137" s="3"/>
      <c r="G137" s="3"/>
    </row>
    <row r="138" spans="2:7" ht="13.5" customHeight="1" hidden="1">
      <c r="B138" s="3" t="s">
        <v>56</v>
      </c>
      <c r="C138" s="24">
        <v>1</v>
      </c>
      <c r="D138" s="3" t="s">
        <v>44</v>
      </c>
      <c r="E138" s="3"/>
      <c r="F138" s="3"/>
      <c r="G138" s="3"/>
    </row>
    <row r="139" spans="2:7" ht="13.5" customHeight="1" hidden="1">
      <c r="B139" s="3" t="s">
        <v>57</v>
      </c>
      <c r="C139" s="24">
        <v>2</v>
      </c>
      <c r="D139" s="3" t="s">
        <v>44</v>
      </c>
      <c r="E139" s="3"/>
      <c r="F139" s="3"/>
      <c r="G139" s="3"/>
    </row>
    <row r="140" spans="2:7" ht="13.5" customHeight="1" hidden="1">
      <c r="B140" s="3" t="s">
        <v>58</v>
      </c>
      <c r="C140" s="24">
        <v>1</v>
      </c>
      <c r="D140" s="3" t="s">
        <v>44</v>
      </c>
      <c r="E140" s="3"/>
      <c r="F140" s="3"/>
      <c r="G140" s="3"/>
    </row>
    <row r="141" spans="2:7" ht="13.5" customHeight="1" hidden="1">
      <c r="B141" s="3" t="s">
        <v>10</v>
      </c>
      <c r="C141" s="24">
        <v>2</v>
      </c>
      <c r="D141" s="3" t="s">
        <v>44</v>
      </c>
      <c r="E141" s="3"/>
      <c r="F141" s="3"/>
      <c r="G141" s="3"/>
    </row>
    <row r="142" spans="2:7" ht="13.5" customHeight="1" hidden="1">
      <c r="B142" s="3" t="s">
        <v>11</v>
      </c>
      <c r="C142" s="24">
        <v>2</v>
      </c>
      <c r="D142" s="3" t="s">
        <v>44</v>
      </c>
      <c r="E142" s="3"/>
      <c r="F142" s="3"/>
      <c r="G142" s="3"/>
    </row>
    <row r="143" spans="2:7" ht="13.5" customHeight="1" hidden="1">
      <c r="B143" s="3"/>
      <c r="C143" s="24"/>
      <c r="D143" s="3"/>
      <c r="E143" s="3"/>
      <c r="F143" s="3"/>
      <c r="G143" s="3"/>
    </row>
    <row r="144" spans="2:7" ht="13.5" customHeight="1" hidden="1">
      <c r="B144" s="3"/>
      <c r="C144" s="24"/>
      <c r="D144" s="3"/>
      <c r="E144" s="3"/>
      <c r="F144" s="3"/>
      <c r="G144" s="3"/>
    </row>
    <row r="145" spans="2:7" ht="13.5" customHeight="1" hidden="1">
      <c r="B145" s="3" t="s">
        <v>73</v>
      </c>
      <c r="C145" s="24">
        <v>300</v>
      </c>
      <c r="D145" s="26" t="s">
        <v>42</v>
      </c>
      <c r="G145" s="3"/>
    </row>
    <row r="146" ht="13.5" customHeight="1" hidden="1">
      <c r="G146" s="3"/>
    </row>
    <row r="147" ht="13.5" customHeight="1" hidden="1">
      <c r="G147" s="3"/>
    </row>
    <row r="148" spans="2:7" ht="13.5" customHeight="1" hidden="1">
      <c r="B148" s="28" t="s">
        <v>179</v>
      </c>
      <c r="C148" s="3"/>
      <c r="D148" s="27" t="s">
        <v>75</v>
      </c>
      <c r="E148" s="3"/>
      <c r="F148" s="3"/>
      <c r="G148" s="3"/>
    </row>
    <row r="149" spans="2:7" ht="13.5" customHeight="1" hidden="1">
      <c r="B149" s="24"/>
      <c r="C149" s="3"/>
      <c r="D149" s="3"/>
      <c r="E149" s="3"/>
      <c r="F149" s="3"/>
      <c r="G149" s="3"/>
    </row>
    <row r="150" spans="2:7" ht="13.5" customHeight="1" hidden="1">
      <c r="B150" s="28" t="s">
        <v>76</v>
      </c>
      <c r="C150" s="3"/>
      <c r="D150" s="27" t="s">
        <v>77</v>
      </c>
      <c r="E150" s="3"/>
      <c r="F150" s="3"/>
      <c r="G150" s="3"/>
    </row>
    <row r="151" spans="2:7" ht="13.5" customHeight="1" hidden="1">
      <c r="B151" s="24"/>
      <c r="C151" s="3"/>
      <c r="D151" s="3"/>
      <c r="E151" s="3"/>
      <c r="F151" s="3"/>
      <c r="G151" s="3"/>
    </row>
    <row r="152" spans="2:7" ht="13.5" customHeight="1" hidden="1">
      <c r="B152" s="28" t="s">
        <v>78</v>
      </c>
      <c r="C152" s="3"/>
      <c r="D152" s="27" t="s">
        <v>79</v>
      </c>
      <c r="E152" s="3"/>
      <c r="F152" s="3"/>
      <c r="G152" s="3"/>
    </row>
    <row r="153" spans="2:7" ht="13.5" customHeight="1" hidden="1">
      <c r="B153" s="3"/>
      <c r="C153" s="3"/>
      <c r="D153" s="3"/>
      <c r="E153" s="3"/>
      <c r="F153" s="3"/>
      <c r="G153" s="3"/>
    </row>
    <row r="154" spans="2:7" ht="13.5" customHeight="1" hidden="1">
      <c r="B154" s="3"/>
      <c r="C154" s="3"/>
      <c r="D154" s="3"/>
      <c r="E154" s="3"/>
      <c r="F154" s="3"/>
      <c r="G154" s="3"/>
    </row>
    <row r="155" spans="2:7" ht="13.5" customHeight="1" hidden="1">
      <c r="B155" s="3"/>
      <c r="C155" s="3"/>
      <c r="D155" s="3"/>
      <c r="E155" s="3"/>
      <c r="F155" s="3"/>
      <c r="G155" s="3"/>
    </row>
    <row r="156" spans="2:9" ht="13.5" customHeight="1" hidden="1">
      <c r="B156" s="3" t="s">
        <v>94</v>
      </c>
      <c r="C156" s="3"/>
      <c r="D156" s="24" t="s">
        <v>97</v>
      </c>
      <c r="E156" s="24" t="s">
        <v>98</v>
      </c>
      <c r="F156" s="24" t="s">
        <v>99</v>
      </c>
      <c r="G156" s="24" t="s">
        <v>100</v>
      </c>
      <c r="I156" s="24" t="s">
        <v>101</v>
      </c>
    </row>
    <row r="157" spans="2:7" ht="13.5" customHeight="1" hidden="1">
      <c r="B157" s="3"/>
      <c r="C157" s="3"/>
      <c r="D157" s="24"/>
      <c r="E157" s="24"/>
      <c r="F157" s="24"/>
      <c r="G157" s="24"/>
    </row>
    <row r="158" spans="2:10" ht="13.5" customHeight="1" hidden="1">
      <c r="B158" s="3" t="s">
        <v>102</v>
      </c>
      <c r="C158" s="3"/>
      <c r="D158" s="24">
        <v>22</v>
      </c>
      <c r="E158" s="24">
        <v>34</v>
      </c>
      <c r="F158" s="24">
        <v>62</v>
      </c>
      <c r="G158" s="24">
        <v>112</v>
      </c>
      <c r="I158" s="24">
        <v>210</v>
      </c>
      <c r="J158" s="26" t="s">
        <v>41</v>
      </c>
    </row>
    <row r="159" spans="3:7" ht="13.5" customHeight="1" hidden="1">
      <c r="C159" s="3"/>
      <c r="D159" s="24"/>
      <c r="E159" s="24"/>
      <c r="F159" s="24"/>
      <c r="G159" s="24"/>
    </row>
    <row r="160" spans="3:7" ht="13.5" customHeight="1" hidden="1">
      <c r="C160" s="3"/>
      <c r="D160" s="24"/>
      <c r="E160" s="24"/>
      <c r="F160" s="24"/>
      <c r="G160" s="24"/>
    </row>
    <row r="161" spans="2:7" ht="13.5" customHeight="1" hidden="1">
      <c r="B161" s="3" t="s">
        <v>95</v>
      </c>
      <c r="C161" s="3"/>
      <c r="D161" s="24"/>
      <c r="E161" s="24"/>
      <c r="F161" s="24"/>
      <c r="G161" s="24"/>
    </row>
    <row r="162" spans="3:7" ht="13.5" customHeight="1" hidden="1">
      <c r="C162" s="3"/>
      <c r="D162" s="24"/>
      <c r="E162" s="24"/>
      <c r="F162" s="24"/>
      <c r="G162" s="24"/>
    </row>
    <row r="163" spans="2:10" ht="13.5" customHeight="1" hidden="1">
      <c r="B163" s="3" t="s">
        <v>53</v>
      </c>
      <c r="C163" s="3"/>
      <c r="D163" s="24">
        <v>15</v>
      </c>
      <c r="E163" s="24">
        <v>30</v>
      </c>
      <c r="F163" s="24">
        <v>60</v>
      </c>
      <c r="G163" s="24">
        <v>70</v>
      </c>
      <c r="I163" s="24">
        <v>90</v>
      </c>
      <c r="J163" s="26" t="s">
        <v>41</v>
      </c>
    </row>
    <row r="164" spans="2:10" ht="13.5" customHeight="1" hidden="1">
      <c r="B164" s="3" t="s">
        <v>54</v>
      </c>
      <c r="C164" s="3"/>
      <c r="D164" s="24">
        <v>15</v>
      </c>
      <c r="E164" s="24">
        <v>40</v>
      </c>
      <c r="F164" s="24">
        <v>60</v>
      </c>
      <c r="G164" s="24">
        <v>70</v>
      </c>
      <c r="I164" s="24">
        <v>90</v>
      </c>
      <c r="J164" s="26" t="s">
        <v>41</v>
      </c>
    </row>
    <row r="165" spans="2:10" ht="13.5" customHeight="1" hidden="1">
      <c r="B165" s="3" t="s">
        <v>10</v>
      </c>
      <c r="C165" s="3"/>
      <c r="D165" s="24">
        <v>0.7</v>
      </c>
      <c r="E165" s="23">
        <v>0.6</v>
      </c>
      <c r="F165" s="24">
        <v>0.6</v>
      </c>
      <c r="G165" s="24">
        <v>0.55</v>
      </c>
      <c r="I165" s="24">
        <v>0.5</v>
      </c>
      <c r="J165" s="26" t="s">
        <v>163</v>
      </c>
    </row>
    <row r="166" spans="3:7" ht="13.5" customHeight="1" hidden="1">
      <c r="C166" s="3"/>
      <c r="D166" s="24"/>
      <c r="E166" s="24"/>
      <c r="F166" s="24"/>
      <c r="G166" s="24"/>
    </row>
    <row r="167" spans="4:7" ht="13.5" customHeight="1">
      <c r="D167" s="4"/>
      <c r="E167" s="4"/>
      <c r="F167" s="4"/>
      <c r="G167" s="4"/>
    </row>
    <row r="168" spans="4:7" ht="13.5" customHeight="1">
      <c r="D168" s="4"/>
      <c r="E168" s="4"/>
      <c r="F168" s="4"/>
      <c r="G168" s="4"/>
    </row>
    <row r="169" spans="4:7" ht="13.5" customHeight="1">
      <c r="D169" s="4"/>
      <c r="E169" s="4"/>
      <c r="F169" s="4"/>
      <c r="G169" s="4"/>
    </row>
    <row r="170" spans="4:7" ht="13.5" customHeight="1">
      <c r="D170" s="4"/>
      <c r="E170" s="4"/>
      <c r="F170" s="4"/>
      <c r="G170" s="4"/>
    </row>
    <row r="171" spans="4:7" ht="13.5" customHeight="1">
      <c r="D171" s="4"/>
      <c r="E171" s="4"/>
      <c r="F171" s="4"/>
      <c r="G171" s="4"/>
    </row>
    <row r="172" spans="4:7" ht="13.5" customHeight="1">
      <c r="D172" s="4"/>
      <c r="E172" s="4"/>
      <c r="F172" s="4"/>
      <c r="G172" s="4"/>
    </row>
    <row r="173" spans="4:7" ht="13.5" customHeight="1">
      <c r="D173" s="4"/>
      <c r="E173" s="4"/>
      <c r="F173" s="4"/>
      <c r="G173" s="4"/>
    </row>
    <row r="177" spans="2:7" ht="13.5" customHeight="1">
      <c r="B177" s="3"/>
      <c r="C177" s="3"/>
      <c r="D177" s="3"/>
      <c r="E177" s="3"/>
      <c r="F177" s="3"/>
      <c r="G177" s="3"/>
    </row>
    <row r="178" spans="2:7" ht="13.5" customHeight="1">
      <c r="B178" s="3"/>
      <c r="C178" s="3"/>
      <c r="D178" s="3"/>
      <c r="E178" s="3"/>
      <c r="F178" s="3"/>
      <c r="G178" s="3"/>
    </row>
    <row r="179" spans="2:7" ht="13.5" customHeight="1">
      <c r="B179" s="3"/>
      <c r="C179" s="3"/>
      <c r="D179" s="3"/>
      <c r="E179" s="3"/>
      <c r="F179" s="3"/>
      <c r="G179" s="3"/>
    </row>
    <row r="180" spans="2:7" ht="13.5" customHeight="1">
      <c r="B180" s="3"/>
      <c r="C180" s="3"/>
      <c r="D180" s="3"/>
      <c r="E180" s="3"/>
      <c r="F180" s="3"/>
      <c r="G180" s="3"/>
    </row>
    <row r="181" spans="2:7" ht="13.5" customHeight="1">
      <c r="B181" s="3"/>
      <c r="C181" s="3"/>
      <c r="D181" s="3"/>
      <c r="E181" s="3"/>
      <c r="F181" s="3"/>
      <c r="G181" s="3"/>
    </row>
    <row r="182" spans="2:7" ht="13.5" customHeight="1">
      <c r="B182" s="3"/>
      <c r="C182" s="3"/>
      <c r="D182" s="3"/>
      <c r="E182" s="3"/>
      <c r="F182" s="3"/>
      <c r="G182" s="3"/>
    </row>
    <row r="183" spans="2:7" ht="13.5" customHeight="1">
      <c r="B183" s="3"/>
      <c r="C183" s="3"/>
      <c r="D183" s="3"/>
      <c r="E183" s="3"/>
      <c r="F183" s="3"/>
      <c r="G183" s="3"/>
    </row>
    <row r="184" spans="2:7" ht="13.5" customHeight="1">
      <c r="B184" s="3"/>
      <c r="C184" s="3"/>
      <c r="D184" s="3"/>
      <c r="E184" s="3"/>
      <c r="F184" s="3"/>
      <c r="G184" s="3"/>
    </row>
    <row r="185" spans="2:7" ht="13.5" customHeight="1">
      <c r="B185" s="3"/>
      <c r="C185" s="3"/>
      <c r="D185" s="3"/>
      <c r="E185" s="3"/>
      <c r="F185" s="3"/>
      <c r="G185" s="3"/>
    </row>
    <row r="186" spans="2:7" ht="13.5" customHeight="1">
      <c r="B186" s="3"/>
      <c r="C186" s="3"/>
      <c r="D186" s="3"/>
      <c r="E186" s="3"/>
      <c r="F186" s="3"/>
      <c r="G186" s="3"/>
    </row>
    <row r="187" spans="2:7" ht="13.5" customHeight="1">
      <c r="B187" s="3"/>
      <c r="C187" s="3"/>
      <c r="D187" s="3"/>
      <c r="E187" s="3"/>
      <c r="F187" s="3"/>
      <c r="G187" s="3"/>
    </row>
    <row r="188" spans="2:7" ht="13.5" customHeight="1">
      <c r="B188" s="3"/>
      <c r="C188" s="3"/>
      <c r="D188" s="3"/>
      <c r="E188" s="3"/>
      <c r="F188" s="3"/>
      <c r="G188" s="3"/>
    </row>
    <row r="189" spans="2:7" ht="13.5" customHeight="1">
      <c r="B189" s="3"/>
      <c r="C189" s="3"/>
      <c r="D189" s="3"/>
      <c r="E189" s="3"/>
      <c r="F189" s="3"/>
      <c r="G189" s="3"/>
    </row>
    <row r="190" spans="2:7" ht="13.5" customHeight="1">
      <c r="B190" s="3"/>
      <c r="C190" s="3"/>
      <c r="D190" s="3"/>
      <c r="E190" s="3"/>
      <c r="F190" s="3"/>
      <c r="G190" s="3"/>
    </row>
    <row r="191" spans="2:7" ht="13.5" customHeight="1">
      <c r="B191" s="3"/>
      <c r="C191" s="3"/>
      <c r="D191" s="3"/>
      <c r="E191" s="3"/>
      <c r="F191" s="3"/>
      <c r="G191" s="3"/>
    </row>
    <row r="192" spans="2:7" ht="13.5" customHeight="1">
      <c r="B192" s="3"/>
      <c r="C192" s="3"/>
      <c r="D192" s="3"/>
      <c r="E192" s="3"/>
      <c r="F192" s="3"/>
      <c r="G192" s="3"/>
    </row>
    <row r="193" spans="2:7" ht="13.5" customHeight="1">
      <c r="B193" s="3"/>
      <c r="C193" s="3"/>
      <c r="D193" s="3"/>
      <c r="E193" s="3"/>
      <c r="F193" s="3"/>
      <c r="G193" s="3"/>
    </row>
    <row r="194" spans="2:7" ht="13.5" customHeight="1">
      <c r="B194" s="3"/>
      <c r="C194" s="3"/>
      <c r="D194" s="3"/>
      <c r="E194" s="3"/>
      <c r="F194" s="3"/>
      <c r="G194" s="3"/>
    </row>
    <row r="195" spans="2:7" ht="13.5" customHeight="1">
      <c r="B195" s="3"/>
      <c r="C195" s="3"/>
      <c r="D195" s="3"/>
      <c r="E195" s="3"/>
      <c r="F195" s="3"/>
      <c r="G195" s="3"/>
    </row>
    <row r="196" spans="2:7" ht="13.5" customHeight="1">
      <c r="B196" s="3"/>
      <c r="C196" s="3"/>
      <c r="D196" s="3"/>
      <c r="E196" s="3"/>
      <c r="F196" s="3"/>
      <c r="G196" s="3"/>
    </row>
    <row r="197" spans="2:7" ht="13.5" customHeight="1">
      <c r="B197" s="3"/>
      <c r="C197" s="3"/>
      <c r="D197" s="3"/>
      <c r="E197" s="3"/>
      <c r="F197" s="3"/>
      <c r="G197" s="3"/>
    </row>
    <row r="198" spans="2:7" ht="13.5" customHeight="1">
      <c r="B198" s="3"/>
      <c r="C198" s="3"/>
      <c r="D198" s="3"/>
      <c r="E198" s="3"/>
      <c r="F198" s="3"/>
      <c r="G198" s="3"/>
    </row>
  </sheetData>
  <sheetProtection password="C18A" sheet="1" objects="1" scenarios="1" selectLockedCells="1"/>
  <mergeCells count="23">
    <mergeCell ref="B10:E10"/>
    <mergeCell ref="F10:G10"/>
    <mergeCell ref="B23:G23"/>
    <mergeCell ref="B29:G29"/>
    <mergeCell ref="B38:G38"/>
    <mergeCell ref="D16:E16"/>
    <mergeCell ref="F16:G16"/>
    <mergeCell ref="B18:G18"/>
    <mergeCell ref="B5:G5"/>
    <mergeCell ref="B6:G6"/>
    <mergeCell ref="B9:E9"/>
    <mergeCell ref="F9:G9"/>
    <mergeCell ref="B8:G8"/>
    <mergeCell ref="B52:E52"/>
    <mergeCell ref="B51:C51"/>
    <mergeCell ref="B11:E11"/>
    <mergeCell ref="B12:E12"/>
    <mergeCell ref="B13:E13"/>
    <mergeCell ref="B14:E14"/>
    <mergeCell ref="B15:E15"/>
    <mergeCell ref="B35:G35"/>
    <mergeCell ref="B44:G44"/>
    <mergeCell ref="B50:G50"/>
  </mergeCells>
  <conditionalFormatting sqref="E21">
    <cfRule type="cellIs" priority="1" dxfId="0" operator="equal" stopIfTrue="1">
      <formula>0</formula>
    </cfRule>
  </conditionalFormatting>
  <conditionalFormatting sqref="F52:G52">
    <cfRule type="cellIs" priority="2" dxfId="1" operator="equal" stopIfTrue="1">
      <formula>"NEIN"</formula>
    </cfRule>
    <cfRule type="cellIs" priority="3" dxfId="2" operator="equal" stopIfTrue="1">
      <formula>"JA"</formula>
    </cfRule>
  </conditionalFormatting>
  <conditionalFormatting sqref="D51:G51">
    <cfRule type="cellIs" priority="4" dxfId="1" operator="equal" stopIfTrue="1">
      <formula>"System vervollstän-digen"</formula>
    </cfRule>
    <cfRule type="cellIs" priority="5" dxfId="1" operator="equal" stopIfTrue="1">
      <formula>"Pkt. 3.1-3.4 vervollstän-digen"</formula>
    </cfRule>
  </conditionalFormatting>
  <dataValidations count="3">
    <dataValidation type="list" allowBlank="1" showInputMessage="1" showErrorMessage="1" sqref="F9:G9">
      <formula1>$B$84:$B$96</formula1>
    </dataValidation>
    <dataValidation type="list" allowBlank="1" showInputMessage="1" showErrorMessage="1" sqref="E17">
      <formula1>$B$100:$B$106</formula1>
    </dataValidation>
    <dataValidation type="list" allowBlank="1" showInputMessage="1" showErrorMessage="1" sqref="F10:G10">
      <formula1>$J$110:$J$112</formula1>
    </dataValidation>
  </dataValidations>
  <hyperlinks>
    <hyperlink ref="D148" r:id="rId1" display="http://www.strompreis.elcom.admin.ch/Map/ShowSwissMap.aspx"/>
    <hyperlink ref="D150" r:id="rId2" tooltip="blocked::http://www.bfs.admin.ch/bfs/portal/de/index/themen/05/02/blank/data.html" display="http://www.bfs.admin.ch/bfs/portal/de/index/themen/05/02/blank/data.html"/>
    <hyperlink ref="D152" r:id="rId3" tooltip="blocked::http://www.bfs.admin.ch/bfs/portal/de/index/themen/05/04/blank/data/03.html" display="http://www.bfs.admin.ch/bfs/portal/de/index/themen/05/04/blank/data/03.html"/>
  </hyperlinks>
  <printOptions/>
  <pageMargins left="0.7874015748031497" right="0.7086614173228347" top="0.4330708661417323" bottom="0.5905511811023623" header="0.15748031496062992" footer="0.5118110236220472"/>
  <pageSetup fitToHeight="1" fitToWidth="1" horizontalDpi="600" verticalDpi="600" orientation="portrait" paperSize="9" scale="97" r:id="rId5"/>
  <headerFooter alignWithMargins="0">
    <oddFooter>&amp;R&amp;9September 2012</oddFooter>
  </headerFooter>
  <drawing r:id="rId4"/>
</worksheet>
</file>

<file path=xl/worksheets/sheet2.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K15" sqref="K15"/>
    </sheetView>
  </sheetViews>
  <sheetFormatPr defaultColWidth="11.421875" defaultRowHeight="12.75"/>
  <sheetData/>
  <sheetProtection password="C18A" sheet="1" objects="1" scenarios="1"/>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C80"/>
  <sheetViews>
    <sheetView showGridLines="0" showRowColHeaders="0" tabSelected="1" workbookViewId="0" topLeftCell="A1">
      <selection activeCell="C35" sqref="C35"/>
    </sheetView>
  </sheetViews>
  <sheetFormatPr defaultColWidth="11.421875" defaultRowHeight="12.75"/>
  <cols>
    <col min="1" max="1" width="4.140625" style="3" customWidth="1"/>
    <col min="2" max="2" width="38.57421875" style="3" customWidth="1"/>
    <col min="3" max="3" width="41.140625" style="3" customWidth="1"/>
    <col min="4" max="4" width="2.8515625" style="3" customWidth="1"/>
    <col min="5" max="16384" width="11.421875" style="3" customWidth="1"/>
  </cols>
  <sheetData>
    <row r="2" spans="2:3" ht="18">
      <c r="B2" s="42" t="s">
        <v>137</v>
      </c>
      <c r="C2" s="41"/>
    </row>
    <row r="3" spans="2:3" ht="12">
      <c r="B3" s="12"/>
      <c r="C3" s="41"/>
    </row>
    <row r="4" spans="2:3" ht="24.75" customHeight="1">
      <c r="B4" s="122" t="s">
        <v>138</v>
      </c>
      <c r="C4" s="123"/>
    </row>
    <row r="5" spans="2:3" ht="12">
      <c r="B5" s="12"/>
      <c r="C5" s="41"/>
    </row>
    <row r="6" spans="2:3" ht="15.75">
      <c r="B6" s="43" t="s">
        <v>139</v>
      </c>
      <c r="C6" s="41"/>
    </row>
    <row r="7" spans="2:3" ht="12">
      <c r="B7" s="15" t="s">
        <v>140</v>
      </c>
      <c r="C7" s="41"/>
    </row>
    <row r="8" spans="2:3" ht="12">
      <c r="B8" s="15"/>
      <c r="C8" s="41"/>
    </row>
    <row r="9" spans="2:3" ht="12">
      <c r="B9" s="15" t="s">
        <v>71</v>
      </c>
      <c r="C9" s="41"/>
    </row>
    <row r="10" spans="2:3" ht="12">
      <c r="B10" s="15" t="s">
        <v>141</v>
      </c>
      <c r="C10" s="41"/>
    </row>
    <row r="11" spans="2:3" ht="12">
      <c r="B11" s="15" t="s">
        <v>142</v>
      </c>
      <c r="C11" s="41"/>
    </row>
    <row r="12" spans="2:3" ht="12">
      <c r="B12" s="15" t="s">
        <v>59</v>
      </c>
      <c r="C12" s="41"/>
    </row>
    <row r="13" spans="2:3" ht="12">
      <c r="B13" s="15"/>
      <c r="C13" s="41"/>
    </row>
    <row r="14" spans="2:3" ht="15.75">
      <c r="B14" s="43" t="s">
        <v>143</v>
      </c>
      <c r="C14" s="41"/>
    </row>
    <row r="15" spans="2:3" ht="12">
      <c r="B15" s="12"/>
      <c r="C15" s="41"/>
    </row>
    <row r="16" spans="2:3" ht="96.75" customHeight="1">
      <c r="B16" s="120" t="s">
        <v>198</v>
      </c>
      <c r="C16" s="121"/>
    </row>
    <row r="17" spans="2:3" ht="12">
      <c r="B17" s="12"/>
      <c r="C17" s="41"/>
    </row>
    <row r="18" spans="2:3" ht="35.25" customHeight="1">
      <c r="B18" s="120" t="s">
        <v>159</v>
      </c>
      <c r="C18" s="121"/>
    </row>
    <row r="19" spans="2:3" ht="12">
      <c r="B19" s="12"/>
      <c r="C19" s="41"/>
    </row>
    <row r="20" spans="2:3" ht="12" customHeight="1">
      <c r="B20" s="120" t="s">
        <v>172</v>
      </c>
      <c r="C20" s="121"/>
    </row>
    <row r="21" spans="2:3" ht="12" customHeight="1">
      <c r="B21" s="61"/>
      <c r="C21" s="62"/>
    </row>
    <row r="22" spans="2:3" ht="15.75">
      <c r="B22" s="43" t="s">
        <v>173</v>
      </c>
      <c r="C22" s="41"/>
    </row>
    <row r="23" spans="2:3" ht="12" customHeight="1">
      <c r="B23" s="61"/>
      <c r="C23" s="62"/>
    </row>
    <row r="24" spans="2:3" ht="12" customHeight="1">
      <c r="B24" s="120" t="s">
        <v>174</v>
      </c>
      <c r="C24" s="121"/>
    </row>
    <row r="25" spans="2:3" ht="12" customHeight="1">
      <c r="B25" s="120" t="s">
        <v>175</v>
      </c>
      <c r="C25" s="121"/>
    </row>
    <row r="26" spans="2:3" ht="12" customHeight="1">
      <c r="B26" s="120" t="s">
        <v>176</v>
      </c>
      <c r="C26" s="121"/>
    </row>
    <row r="27" spans="2:3" ht="12" customHeight="1">
      <c r="B27" s="120" t="s">
        <v>177</v>
      </c>
      <c r="C27" s="121"/>
    </row>
    <row r="28" spans="2:3" ht="12" customHeight="1">
      <c r="B28" s="61"/>
      <c r="C28" s="62"/>
    </row>
    <row r="29" spans="2:3" ht="12">
      <c r="B29" s="12"/>
      <c r="C29" s="41"/>
    </row>
    <row r="30" spans="2:3" ht="18">
      <c r="B30" s="42" t="s">
        <v>74</v>
      </c>
      <c r="C30" s="41"/>
    </row>
    <row r="31" spans="2:3" ht="12">
      <c r="B31" s="12"/>
      <c r="C31" s="41"/>
    </row>
    <row r="32" spans="1:3" ht="12">
      <c r="A32" s="84">
        <v>1</v>
      </c>
      <c r="B32" s="85" t="s">
        <v>0</v>
      </c>
      <c r="C32" s="86"/>
    </row>
    <row r="33" spans="1:3" ht="12">
      <c r="A33" s="85">
        <v>1.1</v>
      </c>
      <c r="B33" s="85" t="s">
        <v>1</v>
      </c>
      <c r="C33" s="87" t="s">
        <v>197</v>
      </c>
    </row>
    <row r="34" spans="1:3" ht="12">
      <c r="A34" s="85">
        <v>1.2</v>
      </c>
      <c r="B34" s="85" t="s">
        <v>189</v>
      </c>
      <c r="C34" s="86" t="s">
        <v>195</v>
      </c>
    </row>
    <row r="35" spans="1:3" ht="24">
      <c r="A35" s="85">
        <v>1.3</v>
      </c>
      <c r="B35" s="85" t="s">
        <v>108</v>
      </c>
      <c r="C35" s="86" t="s">
        <v>135</v>
      </c>
    </row>
    <row r="36" spans="1:3" ht="12">
      <c r="A36" s="85">
        <v>1.4</v>
      </c>
      <c r="B36" s="85" t="s">
        <v>109</v>
      </c>
      <c r="C36" s="86" t="s">
        <v>136</v>
      </c>
    </row>
    <row r="37" spans="1:3" ht="12">
      <c r="A37" s="85">
        <v>1.5</v>
      </c>
      <c r="B37" s="85" t="s">
        <v>110</v>
      </c>
      <c r="C37" s="86" t="s">
        <v>134</v>
      </c>
    </row>
    <row r="38" spans="1:3" ht="12">
      <c r="A38" s="85">
        <v>1.6</v>
      </c>
      <c r="B38" s="85" t="s">
        <v>5</v>
      </c>
      <c r="C38" s="86" t="s">
        <v>112</v>
      </c>
    </row>
    <row r="39" spans="1:3" ht="60">
      <c r="A39" s="85">
        <v>1.7</v>
      </c>
      <c r="B39" s="85" t="s">
        <v>6</v>
      </c>
      <c r="C39" s="86" t="s">
        <v>207</v>
      </c>
    </row>
    <row r="40" spans="1:3" ht="12">
      <c r="A40" s="85"/>
      <c r="B40" s="85"/>
      <c r="C40" s="86"/>
    </row>
    <row r="41" spans="1:3" ht="36">
      <c r="A41" s="84">
        <v>2</v>
      </c>
      <c r="B41" s="85" t="s">
        <v>49</v>
      </c>
      <c r="C41" s="86" t="s">
        <v>116</v>
      </c>
    </row>
    <row r="42" spans="1:3" ht="12">
      <c r="A42" s="85">
        <v>2.1</v>
      </c>
      <c r="B42" s="85" t="s">
        <v>65</v>
      </c>
      <c r="C42" s="86" t="s">
        <v>206</v>
      </c>
    </row>
    <row r="43" spans="1:3" ht="12">
      <c r="A43" s="85">
        <v>2.2</v>
      </c>
      <c r="B43" s="85" t="s">
        <v>14</v>
      </c>
      <c r="C43" s="86" t="s">
        <v>113</v>
      </c>
    </row>
    <row r="44" spans="1:3" ht="12">
      <c r="A44" s="85">
        <v>2.3</v>
      </c>
      <c r="B44" s="85" t="s">
        <v>15</v>
      </c>
      <c r="C44" s="86" t="s">
        <v>114</v>
      </c>
    </row>
    <row r="45" spans="1:3" ht="12">
      <c r="A45" s="85">
        <v>2.4</v>
      </c>
      <c r="B45" s="85" t="s">
        <v>16</v>
      </c>
      <c r="C45" s="86" t="s">
        <v>115</v>
      </c>
    </row>
    <row r="46" spans="1:3" ht="12">
      <c r="A46" s="85"/>
      <c r="B46" s="85"/>
      <c r="C46" s="86"/>
    </row>
    <row r="47" spans="1:3" ht="84">
      <c r="A47" s="84">
        <v>3</v>
      </c>
      <c r="B47" s="85" t="s">
        <v>35</v>
      </c>
      <c r="C47" s="86" t="s">
        <v>161</v>
      </c>
    </row>
    <row r="48" spans="1:3" ht="36">
      <c r="A48" s="85">
        <v>3.1</v>
      </c>
      <c r="B48" s="85" t="s">
        <v>183</v>
      </c>
      <c r="C48" s="86" t="s">
        <v>185</v>
      </c>
    </row>
    <row r="49" spans="1:3" ht="72">
      <c r="A49" s="85">
        <v>3.2</v>
      </c>
      <c r="B49" s="85" t="s">
        <v>84</v>
      </c>
      <c r="C49" s="86" t="s">
        <v>187</v>
      </c>
    </row>
    <row r="50" spans="1:3" ht="24">
      <c r="A50" s="85">
        <v>3.3</v>
      </c>
      <c r="B50" s="85" t="s">
        <v>17</v>
      </c>
      <c r="C50" s="86" t="s">
        <v>117</v>
      </c>
    </row>
    <row r="51" spans="1:3" ht="48">
      <c r="A51" s="85">
        <v>3.4</v>
      </c>
      <c r="B51" s="85" t="s">
        <v>186</v>
      </c>
      <c r="C51" s="86" t="s">
        <v>188</v>
      </c>
    </row>
    <row r="52" spans="1:3" ht="12">
      <c r="A52" s="85">
        <v>3.5</v>
      </c>
      <c r="B52" s="85" t="s">
        <v>18</v>
      </c>
      <c r="C52" s="86" t="s">
        <v>160</v>
      </c>
    </row>
    <row r="53" spans="1:3" ht="12">
      <c r="A53" s="85"/>
      <c r="B53" s="85"/>
      <c r="C53" s="86"/>
    </row>
    <row r="54" spans="1:3" ht="12">
      <c r="A54" s="84">
        <v>4</v>
      </c>
      <c r="B54" s="85" t="s">
        <v>105</v>
      </c>
      <c r="C54" s="86"/>
    </row>
    <row r="55" spans="1:3" ht="24">
      <c r="A55" s="85">
        <v>4.1</v>
      </c>
      <c r="B55" s="85" t="s">
        <v>106</v>
      </c>
      <c r="C55" s="86" t="s">
        <v>118</v>
      </c>
    </row>
    <row r="56" spans="1:3" ht="24">
      <c r="A56" s="85">
        <v>4.2</v>
      </c>
      <c r="B56" s="85" t="s">
        <v>19</v>
      </c>
      <c r="C56" s="86" t="s">
        <v>119</v>
      </c>
    </row>
    <row r="57" spans="1:3" ht="12">
      <c r="A57" s="85">
        <v>4.3</v>
      </c>
      <c r="B57" s="85" t="s">
        <v>20</v>
      </c>
      <c r="C57" s="86" t="s">
        <v>121</v>
      </c>
    </row>
    <row r="58" spans="1:3" ht="24">
      <c r="A58" s="85">
        <v>4.4</v>
      </c>
      <c r="B58" s="85" t="s">
        <v>21</v>
      </c>
      <c r="C58" s="86" t="s">
        <v>120</v>
      </c>
    </row>
    <row r="59" spans="1:3" ht="12">
      <c r="A59" s="85">
        <v>4.5</v>
      </c>
      <c r="B59" s="85" t="s">
        <v>22</v>
      </c>
      <c r="C59" s="86" t="s">
        <v>122</v>
      </c>
    </row>
    <row r="60" spans="1:3" ht="12">
      <c r="A60" s="85"/>
      <c r="B60" s="85"/>
      <c r="C60" s="86"/>
    </row>
    <row r="61" spans="1:3" ht="12">
      <c r="A61" s="84">
        <v>5</v>
      </c>
      <c r="B61" s="85" t="s">
        <v>23</v>
      </c>
      <c r="C61" s="86"/>
    </row>
    <row r="62" spans="1:3" ht="24">
      <c r="A62" s="85">
        <v>5.1</v>
      </c>
      <c r="B62" s="85" t="s">
        <v>24</v>
      </c>
      <c r="C62" s="86" t="s">
        <v>123</v>
      </c>
    </row>
    <row r="63" spans="1:3" ht="60">
      <c r="A63" s="85">
        <v>5.2</v>
      </c>
      <c r="B63" s="85" t="s">
        <v>111</v>
      </c>
      <c r="C63" s="86" t="s">
        <v>124</v>
      </c>
    </row>
    <row r="64" spans="1:3" ht="12">
      <c r="A64" s="85"/>
      <c r="B64" s="85"/>
      <c r="C64" s="86"/>
    </row>
    <row r="65" spans="1:3" ht="12">
      <c r="A65" s="84">
        <v>6</v>
      </c>
      <c r="B65" s="85" t="s">
        <v>82</v>
      </c>
      <c r="C65" s="86"/>
    </row>
    <row r="66" spans="1:3" ht="12">
      <c r="A66" s="85">
        <v>6.1</v>
      </c>
      <c r="B66" s="85" t="s">
        <v>27</v>
      </c>
      <c r="C66" s="86" t="s">
        <v>125</v>
      </c>
    </row>
    <row r="67" spans="1:3" ht="36">
      <c r="A67" s="85">
        <v>6.2</v>
      </c>
      <c r="B67" s="85" t="s">
        <v>28</v>
      </c>
      <c r="C67" s="86" t="s">
        <v>203</v>
      </c>
    </row>
    <row r="68" spans="1:3" ht="12">
      <c r="A68" s="85">
        <v>6.3</v>
      </c>
      <c r="B68" s="85" t="s">
        <v>29</v>
      </c>
      <c r="C68" s="86" t="s">
        <v>126</v>
      </c>
    </row>
    <row r="69" spans="1:3" ht="24">
      <c r="A69" s="85">
        <v>6.4</v>
      </c>
      <c r="B69" s="85" t="s">
        <v>80</v>
      </c>
      <c r="C69" s="86" t="s">
        <v>127</v>
      </c>
    </row>
    <row r="70" spans="1:3" ht="24">
      <c r="A70" s="85">
        <v>6.5</v>
      </c>
      <c r="B70" s="85" t="s">
        <v>81</v>
      </c>
      <c r="C70" s="86" t="s">
        <v>128</v>
      </c>
    </row>
    <row r="71" spans="1:3" ht="12">
      <c r="A71" s="85"/>
      <c r="B71" s="85"/>
      <c r="C71" s="86"/>
    </row>
    <row r="72" spans="1:3" ht="12">
      <c r="A72" s="84">
        <v>7</v>
      </c>
      <c r="B72" s="85" t="s">
        <v>83</v>
      </c>
      <c r="C72" s="86"/>
    </row>
    <row r="73" spans="1:3" ht="12">
      <c r="A73" s="85">
        <v>7.1</v>
      </c>
      <c r="B73" s="85" t="s">
        <v>26</v>
      </c>
      <c r="C73" s="86" t="s">
        <v>129</v>
      </c>
    </row>
    <row r="74" spans="1:3" ht="24">
      <c r="A74" s="85">
        <v>7.2</v>
      </c>
      <c r="B74" s="85" t="s">
        <v>23</v>
      </c>
      <c r="C74" s="86" t="s">
        <v>130</v>
      </c>
    </row>
    <row r="75" spans="1:3" ht="24">
      <c r="A75" s="85">
        <v>7.3</v>
      </c>
      <c r="B75" s="85" t="s">
        <v>30</v>
      </c>
      <c r="C75" s="86" t="s">
        <v>131</v>
      </c>
    </row>
    <row r="76" spans="1:3" ht="24">
      <c r="A76" s="88">
        <v>7.4</v>
      </c>
      <c r="B76" s="85" t="s">
        <v>31</v>
      </c>
      <c r="C76" s="86" t="s">
        <v>132</v>
      </c>
    </row>
    <row r="77" spans="1:3" ht="12">
      <c r="A77" s="85"/>
      <c r="B77" s="85"/>
      <c r="C77" s="86"/>
    </row>
    <row r="78" spans="1:3" ht="12">
      <c r="A78" s="89">
        <v>8</v>
      </c>
      <c r="B78" s="85" t="s">
        <v>32</v>
      </c>
      <c r="C78" s="86"/>
    </row>
    <row r="79" spans="1:3" ht="60">
      <c r="A79" s="85">
        <v>8.1</v>
      </c>
      <c r="B79" s="85" t="s">
        <v>34</v>
      </c>
      <c r="C79" s="86" t="s">
        <v>204</v>
      </c>
    </row>
    <row r="80" spans="1:3" ht="36">
      <c r="A80" s="85">
        <v>8.2</v>
      </c>
      <c r="B80" s="85" t="s">
        <v>33</v>
      </c>
      <c r="C80" s="86" t="s">
        <v>133</v>
      </c>
    </row>
  </sheetData>
  <sheetProtection password="C18A" sheet="1" objects="1" scenarios="1"/>
  <mergeCells count="8">
    <mergeCell ref="B4:C4"/>
    <mergeCell ref="B16:C16"/>
    <mergeCell ref="B18:C18"/>
    <mergeCell ref="B20:C20"/>
    <mergeCell ref="B24:C24"/>
    <mergeCell ref="B25:C25"/>
    <mergeCell ref="B26:C26"/>
    <mergeCell ref="B27:C27"/>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D19"/>
  <sheetViews>
    <sheetView showGridLines="0" showRowColHeaders="0" workbookViewId="0" topLeftCell="A1">
      <selection activeCell="E28" sqref="E28"/>
    </sheetView>
  </sheetViews>
  <sheetFormatPr defaultColWidth="11.421875" defaultRowHeight="12.75"/>
  <cols>
    <col min="1" max="1" width="4.140625" style="3" customWidth="1"/>
    <col min="2" max="2" width="38.57421875" style="3" customWidth="1"/>
    <col min="3" max="3" width="11.00390625" style="3" customWidth="1"/>
    <col min="4" max="4" width="29.7109375" style="3" customWidth="1"/>
    <col min="5" max="5" width="2.8515625" style="3" customWidth="1"/>
    <col min="6" max="16384" width="11.421875" style="3" customWidth="1"/>
  </cols>
  <sheetData>
    <row r="2" spans="2:4" ht="18">
      <c r="B2" s="42" t="s">
        <v>168</v>
      </c>
      <c r="C2" s="42"/>
      <c r="D2" s="41"/>
    </row>
    <row r="3" spans="2:4" ht="12">
      <c r="B3" s="12"/>
      <c r="C3" s="12"/>
      <c r="D3" s="41"/>
    </row>
    <row r="4" spans="2:4" ht="38.25" customHeight="1">
      <c r="B4" s="122" t="s">
        <v>205</v>
      </c>
      <c r="C4" s="122"/>
      <c r="D4" s="123"/>
    </row>
    <row r="5" spans="2:4" ht="12">
      <c r="B5" s="12"/>
      <c r="C5" s="12"/>
      <c r="D5" s="41"/>
    </row>
    <row r="6" ht="12" customHeight="1"/>
    <row r="7" ht="12" customHeight="1"/>
    <row r="8" ht="12" customHeight="1">
      <c r="B8" s="12" t="s">
        <v>59</v>
      </c>
    </row>
    <row r="9" ht="12" customHeight="1"/>
    <row r="10" spans="2:4" ht="12" customHeight="1">
      <c r="B10" s="90" t="s">
        <v>60</v>
      </c>
      <c r="C10" s="91">
        <f>Berechnung!I124</f>
        <v>14.21</v>
      </c>
      <c r="D10" s="90" t="s">
        <v>171</v>
      </c>
    </row>
    <row r="11" spans="2:4" ht="12" customHeight="1">
      <c r="B11" s="87" t="s">
        <v>169</v>
      </c>
      <c r="C11" s="92">
        <f>Berechnung!I128</f>
        <v>9.1025</v>
      </c>
      <c r="D11" s="87" t="s">
        <v>171</v>
      </c>
    </row>
    <row r="12" spans="2:4" ht="12" customHeight="1">
      <c r="B12" s="87" t="s">
        <v>170</v>
      </c>
      <c r="C12" s="92">
        <f>Berechnung!I129</f>
        <v>9.0975</v>
      </c>
      <c r="D12" s="87" t="s">
        <v>171</v>
      </c>
    </row>
    <row r="13" spans="2:4" ht="12" customHeight="1">
      <c r="B13" s="87" t="s">
        <v>52</v>
      </c>
      <c r="C13" s="92">
        <f>Berechnung!I125</f>
        <v>4.3575</v>
      </c>
      <c r="D13" s="87" t="s">
        <v>171</v>
      </c>
    </row>
    <row r="14" spans="2:4" ht="12" customHeight="1">
      <c r="B14" s="87" t="s">
        <v>53</v>
      </c>
      <c r="C14" s="92">
        <f>Berechnung!I126</f>
        <v>7.677499999999999</v>
      </c>
      <c r="D14" s="87" t="s">
        <v>171</v>
      </c>
    </row>
    <row r="15" spans="2:4" ht="12" customHeight="1">
      <c r="B15" s="93" t="s">
        <v>54</v>
      </c>
      <c r="C15" s="94">
        <f>Berechnung!I127</f>
        <v>6.555</v>
      </c>
      <c r="D15" s="93" t="s">
        <v>171</v>
      </c>
    </row>
    <row r="16" ht="12" customHeight="1">
      <c r="C16" s="59"/>
    </row>
    <row r="17" ht="12" customHeight="1">
      <c r="C17" s="59"/>
    </row>
    <row r="18" ht="12" customHeight="1">
      <c r="C18" s="59"/>
    </row>
    <row r="19" spans="2:3" ht="12" customHeight="1">
      <c r="B19" s="12" t="s">
        <v>28</v>
      </c>
      <c r="C19" s="60">
        <f>Berechnung!C71</f>
        <v>0.029062499999999998</v>
      </c>
    </row>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sheetData>
  <sheetProtection password="C18A" sheet="1" objects="1" scenarios="1"/>
  <mergeCells count="1">
    <mergeCell ref="B4:D4"/>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Aargau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Arnold Felix  BVUAE</dc:creator>
  <cp:keywords/>
  <dc:description/>
  <cp:lastModifiedBy>Muri</cp:lastModifiedBy>
  <cp:lastPrinted>2012-08-31T07:10:12Z</cp:lastPrinted>
  <dcterms:created xsi:type="dcterms:W3CDTF">2012-08-07T11:37:40Z</dcterms:created>
  <dcterms:modified xsi:type="dcterms:W3CDTF">2012-09-19T13:28:01Z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